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EE7F17FE-3A0C-48C3-BC98-4066A74F25AF}" xr6:coauthVersionLast="47" xr6:coauthVersionMax="47" xr10:uidLastSave="{00000000-0000-0000-0000-000000000000}"/>
  <bookViews>
    <workbookView xWindow="28680" yWindow="-120" windowWidth="29040" windowHeight="15720" activeTab="6" xr2:uid="{00000000-000D-0000-FFFF-FFFF00000000}"/>
  </bookViews>
  <sheets>
    <sheet name="Guidance" sheetId="8" r:id="rId1"/>
    <sheet name="Rent Calc" sheetId="1" r:id="rId2"/>
    <sheet name="Towns" sheetId="13" state="hidden" r:id="rId3"/>
    <sheet name="2025HUDLimits" sheetId="14" state="hidden" r:id="rId4"/>
    <sheet name="Family Income" sheetId="9" r:id="rId5"/>
    <sheet name="Assets" sheetId="5" r:id="rId6"/>
    <sheet name="Medical" sheetId="7" r:id="rId7"/>
    <sheet name="Surcharge" sheetId="4" r:id="rId8"/>
    <sheet name="Rent Calc- Exception" sheetId="10" state="hidden" r:id="rId9"/>
  </sheets>
  <definedNames>
    <definedName name="_xlnm._FilterDatabase" localSheetId="3" hidden="1">'2025HUDLimits'!$A$1:$AJ$170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N39" i="10"/>
  <c r="N39" i="1"/>
  <c r="A170" i="14" l="1"/>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F7" i="1" s="1"/>
  <c r="N40" i="1" l="1"/>
  <c r="F7" i="10"/>
  <c r="R29" i="10"/>
  <c r="F34" i="9"/>
  <c r="F36" i="9" s="1"/>
  <c r="F26" i="9"/>
  <c r="F29" i="9" s="1"/>
  <c r="F18" i="9"/>
  <c r="A34" i="9"/>
  <c r="A37" i="9" s="1"/>
  <c r="A26" i="9"/>
  <c r="A28" i="9" s="1"/>
  <c r="A18" i="9"/>
  <c r="F10" i="9"/>
  <c r="A10" i="9"/>
  <c r="E2" i="7"/>
  <c r="B2" i="7"/>
  <c r="B1" i="7"/>
  <c r="E2" i="5"/>
  <c r="B2" i="5"/>
  <c r="B1" i="5"/>
  <c r="E2" i="9"/>
  <c r="B2" i="9"/>
  <c r="B1" i="9"/>
  <c r="R29" i="1"/>
  <c r="N40" i="10" l="1"/>
  <c r="A19" i="9"/>
  <c r="A20" i="9" s="1"/>
  <c r="A21" i="9" s="1"/>
  <c r="F35" i="9"/>
  <c r="F37" i="9"/>
  <c r="F27" i="9"/>
  <c r="F28" i="9"/>
  <c r="A27" i="9"/>
  <c r="A29" i="9"/>
  <c r="F21" i="9"/>
  <c r="F19" i="9"/>
  <c r="F20" i="9"/>
  <c r="F11" i="9"/>
  <c r="F12" i="9" s="1"/>
  <c r="F13" i="9" s="1"/>
  <c r="A35" i="9"/>
  <c r="A36" i="9"/>
  <c r="D30" i="9" l="1"/>
  <c r="I15" i="1" s="1"/>
  <c r="D38" i="9"/>
  <c r="I16" i="1" s="1"/>
  <c r="I38" i="9"/>
  <c r="R16" i="1" s="1"/>
  <c r="I30" i="9"/>
  <c r="R15" i="1" s="1"/>
  <c r="I22" i="9"/>
  <c r="R14" i="1" s="1"/>
  <c r="I14" i="9"/>
  <c r="R13" i="1" s="1"/>
  <c r="D22" i="9"/>
  <c r="I14" i="1" s="1"/>
  <c r="D14" i="9"/>
  <c r="R16" i="10" l="1"/>
  <c r="I16" i="10"/>
  <c r="R15" i="10"/>
  <c r="I15" i="10"/>
  <c r="R14" i="10"/>
  <c r="I14" i="10"/>
  <c r="I13" i="1"/>
  <c r="I13" i="10"/>
  <c r="A11" i="9"/>
  <c r="A12" i="9" s="1"/>
  <c r="A13" i="9" s="1"/>
  <c r="D36" i="7"/>
  <c r="C32" i="5"/>
  <c r="C34" i="5" s="1"/>
  <c r="E31" i="5"/>
  <c r="E30" i="5"/>
  <c r="E29" i="5"/>
  <c r="E28" i="5"/>
  <c r="E27" i="5"/>
  <c r="E26" i="5"/>
  <c r="E25" i="5"/>
  <c r="E24" i="5"/>
  <c r="E23" i="5"/>
  <c r="E22" i="5"/>
  <c r="E21" i="5"/>
  <c r="E20" i="5"/>
  <c r="E19" i="5"/>
  <c r="E18" i="5"/>
  <c r="E17" i="5"/>
  <c r="E16" i="5"/>
  <c r="E15" i="5"/>
  <c r="E14" i="5"/>
  <c r="E13" i="5"/>
  <c r="E12" i="5"/>
  <c r="E11" i="5"/>
  <c r="E10" i="5"/>
  <c r="M24" i="1" l="1"/>
  <c r="M24" i="10"/>
  <c r="E32" i="5"/>
  <c r="C35" i="5" s="1"/>
  <c r="AB10" i="4"/>
  <c r="I17" i="1" l="1"/>
  <c r="I17" i="10"/>
  <c r="R18" i="10" s="1"/>
  <c r="F5" i="4"/>
  <c r="X4" i="4"/>
  <c r="F4" i="4"/>
  <c r="M25" i="10" l="1"/>
  <c r="M26" i="10" s="1"/>
  <c r="R31" i="10" s="1"/>
  <c r="R32" i="10" s="1"/>
  <c r="R33" i="10" s="1"/>
  <c r="R34" i="10" s="1"/>
  <c r="R36" i="10" s="1"/>
  <c r="R38" i="10" s="1"/>
  <c r="R40" i="10"/>
  <c r="R39" i="10"/>
  <c r="R18" i="1"/>
  <c r="M25" i="1" l="1"/>
  <c r="M26" i="1" s="1"/>
  <c r="R40" i="1"/>
  <c r="R39" i="1"/>
  <c r="R31" i="1"/>
  <c r="R32" i="1" s="1"/>
  <c r="R33" i="1" l="1"/>
  <c r="R41" i="1" s="1"/>
  <c r="AB8" i="4"/>
  <c r="AB12" i="4" s="1"/>
  <c r="AB14" i="4" s="1"/>
  <c r="N41" i="10" s="1"/>
  <c r="R41" i="10" s="1"/>
  <c r="R34" i="1" l="1"/>
  <c r="N41" i="1"/>
  <c r="R36" i="1" l="1"/>
  <c r="R38" i="1" s="1"/>
  <c r="AB16" i="4" s="1"/>
</calcChain>
</file>

<file path=xl/sharedStrings.xml><?xml version="1.0" encoding="utf-8"?>
<sst xmlns="http://schemas.openxmlformats.org/spreadsheetml/2006/main" count="2024" uniqueCount="773">
  <si>
    <t>Rent Calculation Sheet</t>
  </si>
  <si>
    <t xml:space="preserve">A. </t>
  </si>
  <si>
    <t>Family Income</t>
  </si>
  <si>
    <t xml:space="preserve">B. </t>
  </si>
  <si>
    <t>Total Medical Expenses</t>
  </si>
  <si>
    <t>Allowable medical deduction</t>
  </si>
  <si>
    <t>1.</t>
  </si>
  <si>
    <t>2.</t>
  </si>
  <si>
    <t>3.</t>
  </si>
  <si>
    <t>4.</t>
  </si>
  <si>
    <t>C.</t>
  </si>
  <si>
    <t>Utility Allowance</t>
  </si>
  <si>
    <t>D.</t>
  </si>
  <si>
    <t>E.</t>
  </si>
  <si>
    <t>F.</t>
  </si>
  <si>
    <t>G.</t>
  </si>
  <si>
    <t>H.</t>
  </si>
  <si>
    <t>I.</t>
  </si>
  <si>
    <t>J.</t>
  </si>
  <si>
    <t>$</t>
  </si>
  <si>
    <t>-</t>
  </si>
  <si>
    <t>Unit Number:</t>
  </si>
  <si>
    <t>Date</t>
  </si>
  <si>
    <t>Gross Family Income:</t>
  </si>
  <si>
    <t>Income</t>
  </si>
  <si>
    <t>Signature - Owner Representative</t>
  </si>
  <si>
    <t>Interest from Asset Sheet</t>
  </si>
  <si>
    <t>Effective Date:</t>
  </si>
  <si>
    <t>5.</t>
  </si>
  <si>
    <t>6.</t>
  </si>
  <si>
    <t>7.</t>
  </si>
  <si>
    <t>Pharmacy</t>
  </si>
  <si>
    <t>Hospital</t>
  </si>
  <si>
    <t>Totals</t>
  </si>
  <si>
    <t>Allowable Deductions (Regulation Sec. 8-79a-14(c))</t>
  </si>
  <si>
    <t>Total Income of all dependents under 18</t>
  </si>
  <si>
    <t>Foster Care proceeds or State DCF Adoption Program Payments</t>
  </si>
  <si>
    <t>Income of full-time students under 23</t>
  </si>
  <si>
    <t xml:space="preserve">Child Support payments or alimony paid to someone outside the household </t>
  </si>
  <si>
    <t>Total Deductions (Add Lines B 1-7)</t>
  </si>
  <si>
    <t>K.</t>
  </si>
  <si>
    <t>L.</t>
  </si>
  <si>
    <t>Base Rent (as approved by CHFA)</t>
  </si>
  <si>
    <t>Surcharge Calculation Sheet</t>
  </si>
  <si>
    <t>Income in excess of continued occupancy limit (Line 1 minus Line 2)</t>
  </si>
  <si>
    <t>Total monthly surcharge (Line 3 x 2%)</t>
  </si>
  <si>
    <t>Owner's Representative</t>
  </si>
  <si>
    <t>%</t>
  </si>
  <si>
    <t>Income Limit for Continued Occupancy</t>
  </si>
  <si>
    <t>Signature of Resident</t>
  </si>
  <si>
    <t>Resident</t>
  </si>
  <si>
    <t>Child care costs - affording gainful employment</t>
  </si>
  <si>
    <t>Number of Dependents multiplied by $750 (not a spouse of a household member)</t>
  </si>
  <si>
    <t>Affordable Rental Housing</t>
  </si>
  <si>
    <t>Adjusted Gross Income (Line A minus Line C)</t>
  </si>
  <si>
    <t>Adjusted Monthly Income (Line D. divided by 12)</t>
  </si>
  <si>
    <t>Available Monthly Income (Line E. multiplied by current approved %)</t>
  </si>
  <si>
    <t>Adjusted Monthly Rent (Line F. minus Line G.)</t>
  </si>
  <si>
    <t>Affordable Housing</t>
  </si>
  <si>
    <t>Income Limit for Continued Occupancy (from Line L of Rent Calculation Sheet)</t>
  </si>
  <si>
    <t>Resident Rent (greater of Line H. or Line I.)</t>
  </si>
  <si>
    <t>M.</t>
  </si>
  <si>
    <t>Resident Rent (inclusive of surcharge if applicable)</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</si>
  <si>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</si>
  <si>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 xml:space="preserve">For existing resident, if Gross Family Income is greater than the Income Limit for Continued Occupancy, the </t>
  </si>
  <si>
    <t xml:space="preserve">household is deemed to be over income and a surcharge must be computed.  To compute the surcharge, use the </t>
  </si>
  <si>
    <t>Affordable Housing Surcharge Calculation Sheet.</t>
  </si>
  <si>
    <t>Adjusted Gross Income (from Rent Calculation Sheet)</t>
  </si>
  <si>
    <r>
      <t xml:space="preserve">Total Monthly Payment </t>
    </r>
    <r>
      <rPr>
        <sz val="10"/>
        <rFont val="Arial"/>
        <family val="2"/>
      </rPr>
      <t>(Line 4 (if&gt;0) plus Line J From Rent Calculation Sheet)</t>
    </r>
  </si>
  <si>
    <t>Link to DOH/CHFA Housing Manual:</t>
  </si>
  <si>
    <t>https://portal.ct.gov/-/media/doh/dohchfahousingmanualfinalized122023.pdf</t>
  </si>
  <si>
    <t>Reference Chapter 9, Section 3- Definition of Assets</t>
  </si>
  <si>
    <t>Assets Worksheet</t>
  </si>
  <si>
    <t>Family Member Name</t>
  </si>
  <si>
    <t>Type of Asset (Select from Dropdown Menu)</t>
  </si>
  <si>
    <t>Cash Value</t>
  </si>
  <si>
    <t>Interest Rate of Account</t>
  </si>
  <si>
    <t>Total Annual Income From Asset</t>
  </si>
  <si>
    <t>Column Totals</t>
  </si>
  <si>
    <t>Current Passbook Rate</t>
  </si>
  <si>
    <t xml:space="preserve">Imputed Asset Income </t>
  </si>
  <si>
    <t>Final Asset Income</t>
  </si>
  <si>
    <t>401ks</t>
  </si>
  <si>
    <t>Checking</t>
  </si>
  <si>
    <t>Savings</t>
  </si>
  <si>
    <t>Digital Currency</t>
  </si>
  <si>
    <t>IRAs</t>
  </si>
  <si>
    <t>Pension</t>
  </si>
  <si>
    <t>Real Estate</t>
  </si>
  <si>
    <t>Stocks/Bonds</t>
  </si>
  <si>
    <t>Trust</t>
  </si>
  <si>
    <t>Whole Life Insurance</t>
  </si>
  <si>
    <t>Reference Chapter 9, Section 4- Definition of Deductions</t>
  </si>
  <si>
    <t>Medical Expenses Worksheet</t>
  </si>
  <si>
    <t>Medical Expense
(Select from Drop Down Menu)</t>
  </si>
  <si>
    <t>Total Expense</t>
  </si>
  <si>
    <t>Doctor</t>
  </si>
  <si>
    <t>Over the Counter Medication</t>
  </si>
  <si>
    <t>Co-Pay</t>
  </si>
  <si>
    <t>Macros</t>
  </si>
  <si>
    <t>Town:</t>
  </si>
  <si>
    <t>Total Number of Household Members</t>
  </si>
  <si>
    <t>Guidance</t>
  </si>
  <si>
    <t>Rent Calc Worksheet</t>
  </si>
  <si>
    <t>Click here for Rent Calc Worksheet</t>
  </si>
  <si>
    <t>Asset Worksheet</t>
  </si>
  <si>
    <t>Click here for 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</si>
  <si>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</si>
  <si>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Medical Worksheet</t>
  </si>
  <si>
    <t>Click Here for Medical Worksheet</t>
  </si>
  <si>
    <t>Insert the household member name, type of medical expense, and out-of-pocket expense for each applicable household member. The worksheet will calculate the deduction and insert it into the Rent Calc worksheet.</t>
  </si>
  <si>
    <t>Refer to the DOH/CHFA Housing Manual for list of Assets and Deductions:</t>
  </si>
  <si>
    <t>Income Source</t>
  </si>
  <si>
    <t>Annual Income</t>
  </si>
  <si>
    <t>Family Income Worksheet</t>
  </si>
  <si>
    <t>Less 3% of Gross Family Income</t>
  </si>
  <si>
    <t>Total Number of Dependents</t>
  </si>
  <si>
    <t>Head of Household:</t>
  </si>
  <si>
    <t>Click here for Family Income Worksheet</t>
  </si>
  <si>
    <t xml:space="preserve">Complete a separate chart for each family member that has income. Use a different line for each income source. </t>
  </si>
  <si>
    <t>Town</t>
  </si>
  <si>
    <t>Bridgeport</t>
  </si>
  <si>
    <t>Danbury</t>
  </si>
  <si>
    <t>Waterbury</t>
  </si>
  <si>
    <t>Income Limit for Admission (50% AMI)</t>
  </si>
  <si>
    <t>Income Limit for Admission (80% AMI)</t>
  </si>
  <si>
    <t>HMFA:</t>
  </si>
  <si>
    <t>Complete all the highlighted areas of the worksheet, be sure to include the gross income for each household member. If there are any questions, please reach out to your Asset Manager. 
To request approval for an exceptions to the normal admission and continued occupancy limits please reach out to your Asset Manager.</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</si>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</sst>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quot;$&quot;#,##0.00"/>
    <numFmt numFmtId="169" formatCode="0.0000"/>
  </numFmts>
  <fonts count="26"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sz val="10"/>
      <name val="Arial"/>
      <family val="2"/>
    </font>
    <font>
      <b/>
      <sz val="11"/>
      <name val="Arial"/>
      <family val="2"/>
    </font>
    <font>
      <sz val="9"/>
      <name val="Arial"/>
      <family val="2"/>
    </font>
    <font>
      <b/>
      <sz val="10"/>
      <name val="Arial"/>
      <family val="2"/>
    </font>
    <font>
      <sz val="10"/>
      <name val="Arial"/>
      <family val="2"/>
    </font>
    <font>
      <u/>
      <sz val="10"/>
      <color theme="10"/>
      <name val="Arial"/>
      <family val="2"/>
    </font>
    <font>
      <sz val="11"/>
      <name val="Arial"/>
      <family val="2"/>
    </font>
    <font>
      <i/>
      <sz val="10"/>
      <name val="Arial"/>
      <family val="2"/>
    </font>
    <font>
      <b/>
      <sz val="16"/>
      <name val="Arial"/>
      <family val="2"/>
    </font>
    <font>
      <sz val="10"/>
      <color theme="0"/>
      <name val="Arial"/>
      <family val="2"/>
    </font>
    <font>
      <b/>
      <sz val="16"/>
      <color theme="0"/>
      <name val="Arial"/>
      <family val="2"/>
    </font>
    <font>
      <sz val="16"/>
      <color theme="0"/>
      <name val="Arial"/>
      <family val="2"/>
    </font>
    <font>
      <u/>
      <sz val="9"/>
      <name val="Arial"/>
      <family val="2"/>
    </font>
    <font>
      <sz val="10"/>
      <color rgb="FFFF0000"/>
      <name val="Arial"/>
      <family val="2"/>
    </font>
    <font>
      <u/>
      <sz val="11"/>
      <color theme="10"/>
      <name val="Arial"/>
      <family val="2"/>
    </font>
    <font>
      <b/>
      <u/>
      <sz val="11"/>
      <name val="Arial"/>
      <family val="2"/>
    </font>
    <font>
      <b/>
      <sz val="10"/>
      <color rgb="FFFF0000"/>
      <name val="Arial"/>
      <family val="2"/>
    </font>
    <font>
      <b/>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cellStyleXfs>
  <cellXfs count="16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9" fillId="0" borderId="0" xfId="0" applyFont="1" applyAlignment="1">
      <alignment horizontal="center"/>
    </xf>
    <xf numFmtId="3" fontId="10" fillId="2" borderId="0" xfId="0" applyNumberFormat="1" applyFont="1" applyFill="1"/>
    <xf numFmtId="3" fontId="6" fillId="2" borderId="0" xfId="0" applyNumberFormat="1" applyFont="1" applyFill="1" applyAlignment="1">
      <alignment horizontal="left"/>
    </xf>
    <xf numFmtId="0" fontId="10"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166" fontId="3" fillId="0" borderId="1" xfId="0" applyNumberFormat="1" applyFont="1" applyBorder="1" applyAlignment="1">
      <alignment horizontal="center"/>
    </xf>
    <xf numFmtId="40" fontId="3" fillId="0" borderId="0" xfId="0" applyNumberFormat="1" applyFont="1" applyAlignment="1">
      <alignment horizontal="center"/>
    </xf>
    <xf numFmtId="40" fontId="3" fillId="0" borderId="0" xfId="0" applyNumberFormat="1" applyFont="1"/>
    <xf numFmtId="0" fontId="10"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1" fillId="0" borderId="0" xfId="0" applyFont="1"/>
    <xf numFmtId="38" fontId="0" fillId="0" borderId="0" xfId="0" applyNumberFormat="1" applyAlignment="1">
      <alignment horizontal="right"/>
    </xf>
    <xf numFmtId="0" fontId="8" fillId="0" borderId="0" xfId="0" applyFont="1"/>
    <xf numFmtId="0" fontId="10" fillId="0" borderId="0" xfId="0" applyFont="1" applyAlignment="1">
      <alignment horizontal="left"/>
    </xf>
    <xf numFmtId="0" fontId="1" fillId="0" borderId="0" xfId="0" applyFont="1"/>
    <xf numFmtId="0" fontId="14" fillId="0" borderId="0" xfId="0" applyFont="1" applyAlignment="1">
      <alignment horizontal="left"/>
    </xf>
    <xf numFmtId="0" fontId="14" fillId="0" borderId="0" xfId="0" applyFont="1" applyAlignment="1">
      <alignment horizontal="right"/>
    </xf>
    <xf numFmtId="0" fontId="15" fillId="0" borderId="0" xfId="0" applyFont="1"/>
    <xf numFmtId="0" fontId="11" fillId="0" borderId="11" xfId="0" applyFont="1" applyBorder="1" applyAlignment="1">
      <alignment horizontal="center"/>
    </xf>
    <xf numFmtId="0" fontId="11" fillId="0" borderId="11" xfId="0" applyFont="1" applyBorder="1" applyAlignment="1">
      <alignment horizontal="center" wrapText="1"/>
    </xf>
    <xf numFmtId="0" fontId="1" fillId="3" borderId="2" xfId="0" applyFont="1" applyFill="1" applyBorder="1" applyProtection="1">
      <protection locked="0"/>
    </xf>
    <xf numFmtId="43" fontId="0" fillId="3" borderId="2" xfId="2" applyFont="1" applyFill="1" applyBorder="1" applyProtection="1">
      <protection locked="0"/>
    </xf>
    <xf numFmtId="10" fontId="0" fillId="3" borderId="2" xfId="1" applyNumberFormat="1" applyFont="1" applyFill="1" applyBorder="1" applyProtection="1">
      <protection locked="0"/>
    </xf>
    <xf numFmtId="43" fontId="0" fillId="0" borderId="2" xfId="2" applyFont="1" applyBorder="1" applyProtection="1"/>
    <xf numFmtId="0" fontId="0" fillId="3" borderId="3" xfId="0" applyFill="1" applyBorder="1" applyProtection="1">
      <protection locked="0"/>
    </xf>
    <xf numFmtId="43" fontId="0" fillId="3" borderId="3" xfId="2" applyFont="1" applyFill="1" applyBorder="1" applyProtection="1">
      <protection locked="0"/>
    </xf>
    <xf numFmtId="43" fontId="0" fillId="0" borderId="3" xfId="2" applyFont="1" applyBorder="1" applyProtection="1"/>
    <xf numFmtId="10" fontId="0" fillId="3" borderId="3" xfId="1" applyNumberFormat="1" applyFont="1" applyFill="1" applyBorder="1" applyProtection="1">
      <protection locked="0"/>
    </xf>
    <xf numFmtId="168" fontId="0" fillId="0" borderId="3" xfId="0" applyNumberFormat="1" applyBorder="1" applyAlignment="1">
      <alignment horizontal="right"/>
    </xf>
    <xf numFmtId="0" fontId="0" fillId="4" borderId="3" xfId="0" applyFill="1" applyBorder="1"/>
    <xf numFmtId="168" fontId="0" fillId="0" borderId="3" xfId="0" applyNumberFormat="1" applyBorder="1"/>
    <xf numFmtId="0" fontId="1" fillId="0" borderId="0" xfId="0" applyFont="1" applyAlignment="1">
      <alignment horizontal="left" vertical="top"/>
    </xf>
    <xf numFmtId="166" fontId="1" fillId="0" borderId="1" xfId="0" applyNumberFormat="1" applyFont="1" applyBorder="1" applyAlignment="1">
      <alignment horizontal="center"/>
    </xf>
    <xf numFmtId="0" fontId="17" fillId="0" borderId="0" xfId="0" applyFont="1"/>
    <xf numFmtId="0" fontId="18" fillId="0" borderId="0" xfId="0" applyFont="1" applyAlignment="1">
      <alignment horizontal="left"/>
    </xf>
    <xf numFmtId="0" fontId="19" fillId="0" borderId="0" xfId="0" applyFont="1" applyAlignment="1">
      <alignment horizontal="left"/>
    </xf>
    <xf numFmtId="0" fontId="11" fillId="0" borderId="4" xfId="0" applyFont="1" applyBorder="1" applyAlignment="1">
      <alignment horizontal="center" vertical="center"/>
    </xf>
    <xf numFmtId="43" fontId="1" fillId="3" borderId="2" xfId="2" applyFont="1" applyFill="1" applyBorder="1" applyProtection="1">
      <protection locked="0"/>
    </xf>
    <xf numFmtId="0" fontId="1" fillId="3" borderId="3" xfId="0" applyFont="1" applyFill="1" applyBorder="1" applyProtection="1">
      <protection locked="0"/>
    </xf>
    <xf numFmtId="43" fontId="1" fillId="3" borderId="3" xfId="2" applyFont="1" applyFill="1" applyBorder="1" applyProtection="1">
      <protection locked="0"/>
    </xf>
    <xf numFmtId="0" fontId="1" fillId="3" borderId="4" xfId="0" applyFont="1" applyFill="1" applyBorder="1" applyProtection="1">
      <protection locked="0"/>
    </xf>
    <xf numFmtId="43" fontId="1" fillId="3" borderId="4" xfId="2" applyFont="1" applyFill="1" applyBorder="1" applyProtection="1">
      <protection locked="0"/>
    </xf>
    <xf numFmtId="8" fontId="11" fillId="0" borderId="2" xfId="0" applyNumberFormat="1" applyFont="1" applyBorder="1"/>
    <xf numFmtId="0" fontId="3" fillId="6" borderId="0" xfId="0" applyFont="1" applyFill="1"/>
    <xf numFmtId="0" fontId="3" fillId="0" borderId="0" xfId="0" applyFont="1" applyAlignment="1" applyProtection="1">
      <alignment horizontal="center"/>
      <protection locked="0"/>
    </xf>
    <xf numFmtId="0" fontId="20" fillId="0" borderId="0" xfId="0" applyFont="1"/>
    <xf numFmtId="0" fontId="13" fillId="0" borderId="0" xfId="3" quotePrefix="1"/>
    <xf numFmtId="0" fontId="21" fillId="0" borderId="0" xfId="0" applyFont="1"/>
    <xf numFmtId="0" fontId="14" fillId="0" borderId="0" xfId="0" applyFont="1" applyAlignment="1">
      <alignment horizontal="left" vertical="center" wrapText="1"/>
    </xf>
    <xf numFmtId="0" fontId="14" fillId="0" borderId="0" xfId="0" applyFont="1"/>
    <xf numFmtId="0" fontId="1" fillId="3" borderId="9" xfId="0" applyFont="1" applyFill="1" applyBorder="1" applyProtection="1">
      <protection locked="0"/>
    </xf>
    <xf numFmtId="0" fontId="1" fillId="3" borderId="10" xfId="0" applyFont="1" applyFill="1" applyBorder="1" applyProtection="1">
      <protection locked="0"/>
    </xf>
    <xf numFmtId="43" fontId="1" fillId="3" borderId="17" xfId="2" applyFont="1" applyFill="1" applyBorder="1" applyProtection="1">
      <protection locked="0"/>
    </xf>
    <xf numFmtId="0" fontId="0" fillId="7" borderId="0" xfId="0" applyFill="1"/>
    <xf numFmtId="43" fontId="11" fillId="0" borderId="2" xfId="0" applyNumberFormat="1" applyFont="1" applyBorder="1"/>
    <xf numFmtId="40" fontId="3" fillId="0" borderId="1" xfId="0" applyNumberFormat="1" applyFont="1" applyBorder="1"/>
    <xf numFmtId="0" fontId="1" fillId="0" borderId="2" xfId="0" applyFont="1" applyBorder="1"/>
    <xf numFmtId="0" fontId="1" fillId="0" borderId="3" xfId="0" applyFont="1" applyBorder="1"/>
    <xf numFmtId="0" fontId="1" fillId="0" borderId="17" xfId="0" applyFont="1" applyBorder="1"/>
    <xf numFmtId="0" fontId="1" fillId="0" borderId="4" xfId="0" applyFont="1" applyBorder="1"/>
    <xf numFmtId="0" fontId="23" fillId="0" borderId="0" xfId="0" applyFont="1"/>
    <xf numFmtId="169" fontId="0" fillId="0" borderId="3" xfId="0" applyNumberFormat="1" applyBorder="1" applyAlignment="1">
      <alignment horizontal="right"/>
    </xf>
    <xf numFmtId="0" fontId="24" fillId="8" borderId="0" xfId="0" applyFont="1" applyFill="1"/>
    <xf numFmtId="0" fontId="25" fillId="8" borderId="0" xfId="0" applyFont="1" applyFill="1"/>
    <xf numFmtId="1" fontId="0" fillId="0" borderId="0" xfId="0" applyNumberFormat="1"/>
    <xf numFmtId="0" fontId="21" fillId="8" borderId="0" xfId="0" applyFont="1" applyFill="1"/>
    <xf numFmtId="0" fontId="22" fillId="0" borderId="0" xfId="3" applyFont="1" applyAlignment="1" applyProtection="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1" fillId="0" borderId="0" xfId="0" applyFont="1" applyAlignment="1">
      <alignment horizontal="center"/>
    </xf>
    <xf numFmtId="0" fontId="16" fillId="0" borderId="1" xfId="0" applyFont="1" applyBorder="1" applyAlignment="1">
      <alignment horizontal="center" vertical="center"/>
    </xf>
    <xf numFmtId="0" fontId="23" fillId="0" borderId="0" xfId="0" applyFont="1" applyAlignment="1">
      <alignment horizontal="left"/>
    </xf>
    <xf numFmtId="0" fontId="4" fillId="0" borderId="0" xfId="0" applyFont="1" applyAlignment="1">
      <alignment horizontal="left" wrapText="1"/>
    </xf>
    <xf numFmtId="43" fontId="3" fillId="0" borderId="1" xfId="2" applyFont="1" applyBorder="1" applyAlignment="1">
      <alignment horizontal="right"/>
    </xf>
    <xf numFmtId="0" fontId="3" fillId="3" borderId="1" xfId="0" applyFont="1" applyFill="1" applyBorder="1" applyAlignment="1" applyProtection="1">
      <alignment horizontal="left"/>
      <protection locked="0"/>
    </xf>
    <xf numFmtId="43" fontId="3" fillId="0" borderId="1" xfId="0" applyNumberFormat="1" applyFont="1" applyBorder="1" applyAlignment="1">
      <alignment horizontal="right"/>
    </xf>
    <xf numFmtId="8" fontId="3" fillId="0" borderId="1" xfId="0" applyNumberFormat="1" applyFont="1" applyBorder="1" applyAlignment="1">
      <alignment horizontal="right"/>
    </xf>
    <xf numFmtId="44" fontId="3" fillId="0" borderId="1" xfId="0" applyNumberFormat="1" applyFont="1" applyBorder="1" applyAlignment="1">
      <alignment horizontal="right"/>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43" fontId="3" fillId="0" borderId="6" xfId="0" applyNumberFormat="1" applyFont="1" applyBorder="1" applyAlignment="1">
      <alignment horizontal="right"/>
    </xf>
    <xf numFmtId="44" fontId="3" fillId="0" borderId="6" xfId="0" applyNumberFormat="1" applyFont="1" applyBorder="1" applyAlignment="1">
      <alignment horizontal="right"/>
    </xf>
    <xf numFmtId="0" fontId="3" fillId="3" borderId="1" xfId="0" applyFont="1" applyFill="1" applyBorder="1" applyAlignment="1" applyProtection="1">
      <alignment horizontal="center"/>
      <protection locked="0"/>
    </xf>
    <xf numFmtId="3" fontId="3" fillId="7" borderId="1" xfId="0" applyNumberFormat="1" applyFont="1" applyFill="1" applyBorder="1" applyAlignment="1">
      <alignment horizontal="right"/>
    </xf>
    <xf numFmtId="9" fontId="3" fillId="3" borderId="1" xfId="1" applyFont="1" applyFill="1" applyBorder="1" applyAlignment="1" applyProtection="1">
      <alignment horizontal="center"/>
      <protection locked="0"/>
    </xf>
    <xf numFmtId="0" fontId="2" fillId="0" borderId="5" xfId="0" applyFont="1" applyBorder="1" applyAlignment="1">
      <alignment horizontal="left" shrinkToFit="1"/>
    </xf>
    <xf numFmtId="43" fontId="3" fillId="3" borderId="1" xfId="2" applyFont="1" applyFill="1" applyBorder="1" applyAlignment="1" applyProtection="1">
      <alignment horizontal="right"/>
      <protection locked="0"/>
    </xf>
    <xf numFmtId="0" fontId="3" fillId="3" borderId="6" xfId="0" applyFont="1" applyFill="1" applyBorder="1" applyAlignment="1" applyProtection="1">
      <alignment horizontal="center"/>
      <protection locked="0"/>
    </xf>
    <xf numFmtId="0" fontId="3" fillId="0" borderId="6" xfId="0" applyFont="1" applyBorder="1" applyAlignment="1">
      <alignment horizontal="left"/>
    </xf>
    <xf numFmtId="0" fontId="4" fillId="0" borderId="0" xfId="0" quotePrefix="1" applyFont="1" applyAlignment="1">
      <alignment horizontal="left" wrapText="1"/>
    </xf>
    <xf numFmtId="0" fontId="0" fillId="0" borderId="1" xfId="0" applyBorder="1" applyAlignment="1">
      <alignment horizontal="left"/>
    </xf>
    <xf numFmtId="0" fontId="0" fillId="0" borderId="1" xfId="0" applyBorder="1" applyAlignment="1" applyProtection="1">
      <alignment horizontal="center"/>
      <protection locked="0"/>
    </xf>
    <xf numFmtId="0" fontId="3" fillId="0" borderId="1" xfId="0" applyFont="1" applyBorder="1" applyAlignment="1">
      <alignment horizontal="right"/>
    </xf>
    <xf numFmtId="0" fontId="3" fillId="0" borderId="0" xfId="0" applyFont="1" applyAlignment="1">
      <alignment horizontal="left" wrapText="1"/>
    </xf>
    <xf numFmtId="0" fontId="10" fillId="0" borderId="0" xfId="0" applyFont="1" applyAlignment="1">
      <alignment horizontal="left" wrapText="1"/>
    </xf>
    <xf numFmtId="3" fontId="3" fillId="0" borderId="6" xfId="0" applyNumberFormat="1" applyFont="1" applyBorder="1" applyAlignment="1">
      <alignment horizontal="right"/>
    </xf>
    <xf numFmtId="0" fontId="2" fillId="0" borderId="0" xfId="0" applyFont="1" applyAlignment="1">
      <alignment horizontal="left" shrinkToFit="1"/>
    </xf>
    <xf numFmtId="165" fontId="6" fillId="0" borderId="0" xfId="0" applyNumberFormat="1" applyFont="1" applyAlignment="1">
      <alignment horizontal="left"/>
    </xf>
    <xf numFmtId="0" fontId="10" fillId="0" borderId="1" xfId="0" applyFont="1" applyBorder="1" applyAlignment="1">
      <alignment horizontal="left"/>
    </xf>
    <xf numFmtId="0" fontId="3" fillId="0" borderId="0" xfId="0" applyFont="1" applyAlignment="1">
      <alignment horizontal="left"/>
    </xf>
    <xf numFmtId="166" fontId="3" fillId="3" borderId="1" xfId="0" applyNumberFormat="1" applyFont="1" applyFill="1" applyBorder="1" applyAlignment="1" applyProtection="1">
      <alignment horizontal="center"/>
      <protection locked="0"/>
    </xf>
    <xf numFmtId="0" fontId="3" fillId="0" borderId="0" xfId="0" applyFont="1" applyAlignment="1">
      <alignment horizontal="center"/>
    </xf>
    <xf numFmtId="4" fontId="3" fillId="0" borderId="6" xfId="0" applyNumberFormat="1" applyFont="1" applyBorder="1" applyAlignment="1">
      <alignment horizontal="right"/>
    </xf>
    <xf numFmtId="0" fontId="5" fillId="0" borderId="0" xfId="0" applyFont="1" applyAlignment="1">
      <alignment horizontal="center"/>
    </xf>
    <xf numFmtId="0" fontId="3" fillId="7" borderId="1" xfId="0" applyFont="1" applyFill="1" applyBorder="1" applyAlignment="1">
      <alignment horizontal="left"/>
    </xf>
    <xf numFmtId="0" fontId="11" fillId="0" borderId="14" xfId="0" applyFont="1" applyBorder="1" applyAlignment="1">
      <alignment horizontal="right"/>
    </xf>
    <xf numFmtId="0" fontId="11" fillId="0" borderId="16" xfId="0" applyFont="1" applyBorder="1" applyAlignment="1">
      <alignment horizontal="right"/>
    </xf>
    <xf numFmtId="0" fontId="11" fillId="0" borderId="15" xfId="0" applyFont="1" applyBorder="1" applyAlignment="1">
      <alignment horizontal="right"/>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 fillId="0" borderId="1" xfId="0" applyFont="1" applyBorder="1" applyAlignment="1">
      <alignment horizontal="center"/>
    </xf>
    <xf numFmtId="0" fontId="1" fillId="0" borderId="6" xfId="0" applyFont="1" applyBorder="1" applyAlignment="1">
      <alignment horizontal="center"/>
    </xf>
    <xf numFmtId="0" fontId="13" fillId="0" borderId="0" xfId="3" applyProtection="1"/>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 fillId="3" borderId="14" xfId="0" applyFont="1" applyFill="1" applyBorder="1" applyProtection="1">
      <protection locked="0"/>
    </xf>
    <xf numFmtId="0" fontId="1" fillId="3" borderId="15" xfId="0" applyFont="1" applyFill="1" applyBorder="1" applyProtection="1">
      <protection locked="0"/>
    </xf>
    <xf numFmtId="0" fontId="16" fillId="0" borderId="0" xfId="0" applyFont="1" applyAlignment="1">
      <alignment horizontal="center" vertical="center"/>
    </xf>
    <xf numFmtId="0" fontId="1" fillId="0" borderId="3" xfId="0" applyFont="1" applyBorder="1" applyAlignment="1">
      <alignment horizontal="left"/>
    </xf>
    <xf numFmtId="0" fontId="0" fillId="0" borderId="3" xfId="0" applyBorder="1" applyAlignment="1">
      <alignment horizontal="left"/>
    </xf>
    <xf numFmtId="0" fontId="0" fillId="5" borderId="12" xfId="0" applyFill="1" applyBorder="1" applyAlignment="1">
      <alignment horizontal="center"/>
    </xf>
    <xf numFmtId="0" fontId="0" fillId="5" borderId="13" xfId="0"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38" fontId="0" fillId="0" borderId="1" xfId="0" applyNumberFormat="1" applyBorder="1" applyAlignment="1">
      <alignment horizontal="right"/>
    </xf>
    <xf numFmtId="38" fontId="1" fillId="0" borderId="1" xfId="0" applyNumberFormat="1" applyFont="1" applyBorder="1" applyAlignment="1">
      <alignment horizontal="right"/>
    </xf>
    <xf numFmtId="0" fontId="0" fillId="0" borderId="1" xfId="0" applyBorder="1" applyAlignment="1" applyProtection="1">
      <alignment horizontal="left"/>
      <protection locked="0"/>
    </xf>
    <xf numFmtId="0" fontId="10" fillId="0" borderId="0" xfId="0" applyFont="1" applyAlignment="1">
      <alignment horizontal="center"/>
    </xf>
    <xf numFmtId="0" fontId="3" fillId="0" borderId="1" xfId="0" applyFont="1" applyBorder="1" applyAlignment="1">
      <alignment horizontal="left"/>
    </xf>
    <xf numFmtId="166" fontId="3" fillId="0" borderId="1" xfId="0" applyNumberFormat="1" applyFont="1" applyBorder="1" applyAlignment="1">
      <alignment horizontal="left"/>
    </xf>
    <xf numFmtId="0" fontId="3" fillId="3" borderId="1" xfId="0" applyFont="1" applyFill="1" applyBorder="1" applyAlignment="1">
      <alignment horizontal="center"/>
    </xf>
    <xf numFmtId="0" fontId="3" fillId="3" borderId="6" xfId="0" applyFont="1" applyFill="1" applyBorder="1" applyAlignment="1">
      <alignment horizont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98B6-3314-4DD5-B3FA-3A690BFF7304}">
  <dimension ref="A1:L19"/>
  <sheetViews>
    <sheetView showGridLines="0" workbookViewId="0">
      <selection activeCell="A20" sqref="A20"/>
    </sheetView>
  </sheetViews>
  <sheetFormatPr defaultRowHeight="12.75" x14ac:dyDescent="0.2"/>
  <cols>
    <col min="2" max="2" width="13.42578125" customWidth="1"/>
  </cols>
  <sheetData>
    <row r="1" spans="1:12" x14ac:dyDescent="0.2">
      <c r="A1" s="88" t="s">
        <v>102</v>
      </c>
      <c r="B1" s="88"/>
      <c r="C1" s="88"/>
      <c r="D1" s="88"/>
      <c r="E1" s="88"/>
      <c r="F1" s="88"/>
      <c r="G1" s="88"/>
      <c r="H1" s="88"/>
      <c r="I1" s="88"/>
      <c r="J1" s="88"/>
    </row>
    <row r="2" spans="1:12" ht="27.75" customHeight="1" x14ac:dyDescent="0.2">
      <c r="A2" s="88"/>
      <c r="B2" s="88"/>
      <c r="C2" s="88"/>
      <c r="D2" s="88"/>
      <c r="E2" s="88"/>
      <c r="F2" s="88"/>
      <c r="G2" s="88"/>
      <c r="H2" s="88"/>
      <c r="I2" s="88"/>
      <c r="J2" s="88"/>
    </row>
    <row r="4" spans="1:12" ht="19.899999999999999" customHeight="1" x14ac:dyDescent="0.25">
      <c r="A4" s="89" t="s">
        <v>103</v>
      </c>
      <c r="B4" s="89"/>
      <c r="C4" s="64" t="s">
        <v>104</v>
      </c>
      <c r="F4" s="65"/>
      <c r="G4" s="87"/>
      <c r="H4" s="87"/>
    </row>
    <row r="5" spans="1:12" ht="90.75" customHeight="1" x14ac:dyDescent="0.2">
      <c r="A5" s="86" t="s">
        <v>127</v>
      </c>
      <c r="B5" s="86"/>
      <c r="C5" s="86"/>
      <c r="D5" s="86"/>
      <c r="E5" s="86"/>
      <c r="F5" s="86"/>
      <c r="G5" s="86"/>
      <c r="H5" s="86"/>
      <c r="I5" s="86"/>
      <c r="J5" s="86"/>
    </row>
    <row r="6" spans="1:12" x14ac:dyDescent="0.2">
      <c r="L6" s="32"/>
    </row>
    <row r="7" spans="1:12" ht="15" x14ac:dyDescent="0.25">
      <c r="A7" s="78" t="s">
        <v>114</v>
      </c>
      <c r="D7" s="64" t="s">
        <v>118</v>
      </c>
      <c r="L7" s="32"/>
    </row>
    <row r="8" spans="1:12" ht="14.25" customHeight="1" x14ac:dyDescent="0.2">
      <c r="A8" s="85" t="s">
        <v>119</v>
      </c>
      <c r="B8" s="85"/>
      <c r="C8" s="85"/>
      <c r="D8" s="85"/>
      <c r="E8" s="85"/>
      <c r="F8" s="85"/>
      <c r="G8" s="85"/>
      <c r="H8" s="85"/>
      <c r="I8" s="85"/>
      <c r="J8" s="85"/>
      <c r="L8" s="32"/>
    </row>
    <row r="9" spans="1:12" ht="26.25" customHeight="1" x14ac:dyDescent="0.2">
      <c r="A9" s="85"/>
      <c r="B9" s="85"/>
      <c r="C9" s="85"/>
      <c r="D9" s="85"/>
      <c r="E9" s="85"/>
      <c r="F9" s="85"/>
      <c r="G9" s="85"/>
      <c r="H9" s="85"/>
      <c r="I9" s="85"/>
      <c r="J9" s="85"/>
      <c r="L9" s="32"/>
    </row>
    <row r="10" spans="1:12" x14ac:dyDescent="0.2">
      <c r="L10" s="32"/>
    </row>
    <row r="11" spans="1:12" ht="19.899999999999999" customHeight="1" x14ac:dyDescent="0.25">
      <c r="A11" s="89" t="s">
        <v>105</v>
      </c>
      <c r="B11" s="89"/>
      <c r="C11" s="64" t="s">
        <v>106</v>
      </c>
    </row>
    <row r="12" spans="1:12" ht="55.5" customHeight="1" x14ac:dyDescent="0.2">
      <c r="A12" s="86" t="s">
        <v>107</v>
      </c>
      <c r="B12" s="86"/>
      <c r="C12" s="86"/>
      <c r="D12" s="86"/>
      <c r="E12" s="86"/>
      <c r="F12" s="86"/>
      <c r="G12" s="86"/>
      <c r="H12" s="86"/>
      <c r="I12" s="86"/>
      <c r="J12" s="86"/>
    </row>
    <row r="13" spans="1:12" x14ac:dyDescent="0.2">
      <c r="A13" s="35"/>
    </row>
    <row r="14" spans="1:12" ht="19.899999999999999" customHeight="1" x14ac:dyDescent="0.25">
      <c r="A14" s="89" t="s">
        <v>108</v>
      </c>
      <c r="B14" s="89"/>
      <c r="C14" s="64" t="s">
        <v>109</v>
      </c>
    </row>
    <row r="15" spans="1:12" ht="55.5" customHeight="1" x14ac:dyDescent="0.2">
      <c r="A15" s="86" t="s">
        <v>110</v>
      </c>
      <c r="B15" s="86"/>
      <c r="C15" s="86"/>
      <c r="D15" s="86"/>
      <c r="E15" s="86"/>
      <c r="F15" s="86"/>
      <c r="G15" s="86"/>
      <c r="H15" s="86"/>
      <c r="I15" s="86"/>
      <c r="J15" s="86"/>
    </row>
    <row r="16" spans="1:12" ht="14.25" x14ac:dyDescent="0.2">
      <c r="A16" s="66"/>
      <c r="B16" s="66"/>
      <c r="C16" s="66"/>
      <c r="D16" s="66"/>
      <c r="E16" s="66"/>
      <c r="F16" s="66"/>
      <c r="G16" s="66"/>
      <c r="H16" s="66"/>
      <c r="I16" s="66"/>
      <c r="J16" s="66"/>
    </row>
    <row r="17" spans="1:10" ht="14.25" x14ac:dyDescent="0.2">
      <c r="A17" s="66"/>
      <c r="B17" s="66"/>
      <c r="C17" s="66"/>
      <c r="D17" s="66"/>
      <c r="E17" s="66"/>
      <c r="F17" s="66"/>
      <c r="G17" s="66"/>
      <c r="H17" s="66"/>
      <c r="I17" s="66"/>
      <c r="J17" s="66"/>
    </row>
    <row r="18" spans="1:10" ht="16.899999999999999" customHeight="1" x14ac:dyDescent="0.2">
      <c r="A18" s="67" t="s">
        <v>111</v>
      </c>
      <c r="B18" s="67"/>
      <c r="C18" s="67"/>
      <c r="D18" s="67"/>
      <c r="E18" s="67"/>
      <c r="F18" s="67"/>
      <c r="G18" s="67"/>
      <c r="H18" s="66"/>
      <c r="I18" s="66"/>
      <c r="J18" s="66"/>
    </row>
    <row r="19" spans="1:10" ht="20.45" customHeight="1" x14ac:dyDescent="0.2">
      <c r="A19" s="84" t="s">
        <v>772</v>
      </c>
      <c r="B19" s="84"/>
      <c r="C19" s="84"/>
      <c r="D19" s="84"/>
      <c r="E19" s="84"/>
      <c r="F19" s="84"/>
      <c r="G19" s="84"/>
      <c r="H19" s="84"/>
      <c r="I19" s="66"/>
      <c r="J19" s="66"/>
    </row>
  </sheetData>
  <sheetProtection algorithmName="SHA-512" hashValue="PfHUbcU9BQIN6BmBmkzPupZ9+dwkuQWphb53HyJ4I6qNQ2PTdi59SkQu29V9Qaxw4sF5gWVSCYv4qKCBpsIk1g==" saltValue="5NdYeKaq2QmFY5cBXTde+g==" spinCount="100000" sheet="1" objects="1" scenarios="1"/>
  <mergeCells count="10">
    <mergeCell ref="A19:H19"/>
    <mergeCell ref="A8:J9"/>
    <mergeCell ref="A15:J15"/>
    <mergeCell ref="G4:H4"/>
    <mergeCell ref="A1:J2"/>
    <mergeCell ref="A4:B4"/>
    <mergeCell ref="A5:J5"/>
    <mergeCell ref="A11:B11"/>
    <mergeCell ref="A12:J12"/>
    <mergeCell ref="A14:B14"/>
  </mergeCells>
  <hyperlinks>
    <hyperlink ref="A19" r:id="rId1" display="https://portal.ct.gov/-/media/doh/dohchfahousingmanualfinalized122023.pdf" xr:uid="{B1F0A713-A91E-44A6-8E03-8D1F0A2BCF60}"/>
    <hyperlink ref="C14" location="Medical!A1" display="Click Here for Medical Worksheet" xr:uid="{B07AD3E1-94AF-4E90-9B24-BC93C51DFDA7}"/>
    <hyperlink ref="C11" location="Assets!A1" display="Click here for Asset Worksheet" xr:uid="{92BC1BD2-5032-47F3-8FA4-C817790F686D}"/>
    <hyperlink ref="C4" location="'Rent Calc'!A1" display="Click here for Rent Calc Worksheet" xr:uid="{91741063-1897-40B7-93C7-C7F11B9B6424}"/>
    <hyperlink ref="D7" location="'Family Income'!A1" display="Click here for Family Income Worksheet" xr:uid="{EDF88246-D347-40B7-8818-AAD8CD689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showGridLines="0" showZeros="0" zoomScaleNormal="100" workbookViewId="0">
      <selection activeCell="N8" sqref="N8"/>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87" t="s">
        <v>53</v>
      </c>
      <c r="B1" s="87"/>
      <c r="C1" s="87"/>
      <c r="D1" s="87"/>
      <c r="E1" s="87"/>
      <c r="F1" s="87"/>
      <c r="G1" s="87"/>
      <c r="H1" s="87"/>
      <c r="I1" s="87"/>
      <c r="J1" s="87"/>
      <c r="K1" s="87"/>
      <c r="L1" s="87"/>
      <c r="M1" s="87"/>
      <c r="N1" s="87"/>
      <c r="O1" s="87"/>
      <c r="P1" s="87"/>
      <c r="Q1" s="87"/>
      <c r="R1" s="87"/>
      <c r="S1" s="87"/>
    </row>
    <row r="2" spans="1:19" s="2" customFormat="1" ht="12" customHeight="1" x14ac:dyDescent="0.2">
      <c r="A2" s="87" t="s">
        <v>0</v>
      </c>
      <c r="B2" s="87"/>
      <c r="C2" s="87"/>
      <c r="D2" s="87"/>
      <c r="E2" s="87"/>
      <c r="F2" s="87"/>
      <c r="G2" s="87"/>
      <c r="H2" s="87"/>
      <c r="I2" s="87"/>
      <c r="J2" s="87"/>
      <c r="K2" s="87"/>
      <c r="L2" s="87"/>
      <c r="M2" s="87"/>
      <c r="N2" s="87"/>
      <c r="O2" s="87"/>
      <c r="P2" s="87"/>
      <c r="Q2" s="87"/>
      <c r="R2" s="87"/>
      <c r="S2" s="87"/>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c r="G6" s="100"/>
      <c r="H6" s="100"/>
      <c r="I6" s="100"/>
      <c r="J6" s="100"/>
    </row>
    <row r="7" spans="1:19" s="2" customFormat="1" ht="15" hidden="1" customHeight="1" x14ac:dyDescent="0.2">
      <c r="A7" s="1" t="s">
        <v>126</v>
      </c>
      <c r="F7" s="122" t="str">
        <f>IF(F6="","",VLOOKUP(F6,'2025HUDLimits'!A:G,7,0))</f>
        <v/>
      </c>
      <c r="G7" s="122"/>
      <c r="H7" s="122"/>
      <c r="I7" s="122"/>
      <c r="J7" s="122"/>
      <c r="K7" s="122"/>
      <c r="L7" s="122"/>
      <c r="M7" s="122"/>
    </row>
    <row r="8" spans="1:19" s="2" customFormat="1" ht="15" customHeight="1" x14ac:dyDescent="0.2">
      <c r="A8" s="1" t="s">
        <v>101</v>
      </c>
      <c r="F8" s="62"/>
      <c r="G8" s="62"/>
      <c r="I8" s="100"/>
      <c r="J8" s="100"/>
    </row>
    <row r="9" spans="1:19" s="2" customFormat="1" ht="15" customHeight="1" x14ac:dyDescent="0.2">
      <c r="A9" s="1" t="s">
        <v>116</v>
      </c>
      <c r="F9" s="62"/>
      <c r="G9" s="62"/>
      <c r="I9" s="105"/>
      <c r="J9" s="105"/>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Income'!I14</f>
        <v>0</v>
      </c>
      <c r="S13" s="94"/>
    </row>
    <row r="14" spans="1:19" s="2" customFormat="1" ht="15" customHeight="1" x14ac:dyDescent="0.2">
      <c r="A14" s="1"/>
      <c r="C14" s="4"/>
      <c r="D14" s="92"/>
      <c r="E14" s="92"/>
      <c r="F14" s="92"/>
      <c r="G14" s="92"/>
      <c r="I14" s="95">
        <f>'Family Income'!D22</f>
        <v>0</v>
      </c>
      <c r="J14" s="95"/>
      <c r="L14" s="4"/>
      <c r="M14" s="92"/>
      <c r="N14" s="92"/>
      <c r="O14" s="92"/>
      <c r="P14" s="3"/>
      <c r="R14" s="93">
        <f>'Family Income'!I22</f>
        <v>0</v>
      </c>
      <c r="S14" s="94"/>
    </row>
    <row r="15" spans="1:19" s="2" customFormat="1" ht="15" customHeight="1" x14ac:dyDescent="0.2">
      <c r="A15" s="1"/>
      <c r="C15" s="7"/>
      <c r="D15" s="92"/>
      <c r="E15" s="92"/>
      <c r="F15" s="92"/>
      <c r="G15" s="92"/>
      <c r="I15" s="95">
        <f>'Family Income'!D30</f>
        <v>0</v>
      </c>
      <c r="J15" s="95"/>
      <c r="L15" s="7"/>
      <c r="M15" s="92"/>
      <c r="N15" s="92"/>
      <c r="O15" s="92"/>
      <c r="P15" s="3"/>
      <c r="R15" s="93">
        <f>'Family Income'!I30</f>
        <v>0</v>
      </c>
      <c r="S15" s="94"/>
    </row>
    <row r="16" spans="1:19" s="2" customFormat="1" ht="15" customHeight="1" x14ac:dyDescent="0.2">
      <c r="A16" s="1"/>
      <c r="C16" s="7"/>
      <c r="D16" s="92"/>
      <c r="E16" s="92"/>
      <c r="F16" s="92"/>
      <c r="G16" s="92"/>
      <c r="I16" s="95">
        <f>'Family Income'!D38</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128</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129</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2" s="2" customFormat="1" ht="15" customHeight="1" x14ac:dyDescent="0.2">
      <c r="A33" s="1" t="s">
        <v>13</v>
      </c>
      <c r="B33" s="2" t="s">
        <v>55</v>
      </c>
      <c r="C33" s="9"/>
      <c r="Q33" s="6" t="s">
        <v>19</v>
      </c>
      <c r="R33" s="97">
        <f>R32/12</f>
        <v>0</v>
      </c>
      <c r="S33" s="97"/>
    </row>
    <row r="34" spans="1:22" s="2" customFormat="1" ht="15" customHeight="1" x14ac:dyDescent="0.2">
      <c r="A34" s="1" t="s">
        <v>14</v>
      </c>
      <c r="B34" s="2" t="s">
        <v>56</v>
      </c>
      <c r="C34" s="9"/>
      <c r="N34" s="102"/>
      <c r="O34" s="102"/>
      <c r="P34" s="2" t="s">
        <v>47</v>
      </c>
      <c r="Q34" s="6" t="s">
        <v>19</v>
      </c>
      <c r="R34" s="97">
        <f>R33*N34</f>
        <v>0</v>
      </c>
      <c r="S34" s="97"/>
    </row>
    <row r="35" spans="1:22" s="2" customFormat="1" ht="15" customHeight="1" x14ac:dyDescent="0.2">
      <c r="A35" s="1" t="s">
        <v>15</v>
      </c>
      <c r="B35" s="2" t="s">
        <v>11</v>
      </c>
      <c r="Q35" s="6" t="s">
        <v>19</v>
      </c>
      <c r="R35" s="104"/>
      <c r="S35" s="104"/>
    </row>
    <row r="36" spans="1:22" s="2" customFormat="1" ht="15" customHeight="1" x14ac:dyDescent="0.2">
      <c r="A36" s="1" t="s">
        <v>16</v>
      </c>
      <c r="B36" s="2" t="s">
        <v>57</v>
      </c>
      <c r="Q36" s="6" t="s">
        <v>19</v>
      </c>
      <c r="R36" s="91">
        <f>ROUNDDOWN(R34-R35,0)</f>
        <v>0</v>
      </c>
      <c r="S36" s="91"/>
    </row>
    <row r="37" spans="1:22" s="2" customFormat="1" ht="15" customHeight="1" x14ac:dyDescent="0.2">
      <c r="A37" s="1" t="s">
        <v>17</v>
      </c>
      <c r="B37" s="2" t="s">
        <v>42</v>
      </c>
      <c r="Q37" s="6" t="s">
        <v>19</v>
      </c>
      <c r="R37" s="104"/>
      <c r="S37" s="104"/>
    </row>
    <row r="38" spans="1:22" s="2" customFormat="1" ht="15" customHeight="1" x14ac:dyDescent="0.2">
      <c r="A38" s="1" t="s">
        <v>18</v>
      </c>
      <c r="B38" s="2" t="s">
        <v>60</v>
      </c>
      <c r="Q38" s="6" t="s">
        <v>19</v>
      </c>
      <c r="R38" s="91" t="str">
        <f>IF(R36&gt;R37,R36,IF(R37&gt;R36,R37,""))</f>
        <v/>
      </c>
      <c r="S38" s="91"/>
      <c r="V38" s="4"/>
    </row>
    <row r="39" spans="1:22" s="2" customFormat="1" ht="15" customHeight="1" x14ac:dyDescent="0.2">
      <c r="A39" s="1" t="s">
        <v>40</v>
      </c>
      <c r="B39" s="2" t="s">
        <v>124</v>
      </c>
      <c r="M39" s="6" t="s">
        <v>19</v>
      </c>
      <c r="N39" s="101">
        <f>IFERROR(INDEX('2025HUDLimits'!1:1048576,MATCH($F$6,'2025HUDLimits'!A:A,0),MATCH("l50_"&amp;$I$8,'2025HUDLimits'!1:1,0)),0)</f>
        <v>0</v>
      </c>
      <c r="O39" s="101"/>
      <c r="P39" s="101"/>
      <c r="Q39" s="10"/>
      <c r="R39" s="103" t="str">
        <f>IF(R18=0,"",IF(R32&gt;N39,"OVER INCOME","INCOME ELIGIBLE"))</f>
        <v/>
      </c>
      <c r="S39" s="103"/>
    </row>
    <row r="40" spans="1:22" s="2" customFormat="1" ht="15" customHeight="1" x14ac:dyDescent="0.2">
      <c r="A40" s="31" t="s">
        <v>41</v>
      </c>
      <c r="B40" s="2" t="s">
        <v>48</v>
      </c>
      <c r="M40" s="6" t="s">
        <v>19</v>
      </c>
      <c r="N40" s="113">
        <f>N39*1.6</f>
        <v>0</v>
      </c>
      <c r="O40" s="113"/>
      <c r="P40" s="113"/>
      <c r="Q40" s="10"/>
      <c r="R40" s="114" t="str">
        <f>IF(R18=0,"",IF(R32&gt;N40,"OVER INCOME","INCOME ELIGIBLE"))</f>
        <v/>
      </c>
      <c r="S40" s="114"/>
    </row>
    <row r="41" spans="1:22" s="2" customFormat="1" ht="15" customHeight="1" x14ac:dyDescent="0.2">
      <c r="A41" s="1" t="s">
        <v>61</v>
      </c>
      <c r="B41" s="2" t="s">
        <v>62</v>
      </c>
      <c r="M41" s="6" t="s">
        <v>19</v>
      </c>
      <c r="N41" s="98">
        <f>IF(Surcharge!AB14&lt;0,0,Surcharge!AB14)</f>
        <v>0</v>
      </c>
      <c r="O41" s="98"/>
      <c r="P41" s="98"/>
      <c r="Q41" s="10" t="s">
        <v>19</v>
      </c>
      <c r="R41" s="91">
        <f>IF(+R33=0,0,+R38+N41)</f>
        <v>0</v>
      </c>
      <c r="S41" s="91"/>
    </row>
    <row r="42" spans="1:22" s="2" customFormat="1" ht="12" customHeight="1" x14ac:dyDescent="0.2">
      <c r="A42" s="1"/>
      <c r="M42" s="6"/>
      <c r="N42" s="19"/>
      <c r="O42" s="19"/>
      <c r="P42" s="19"/>
      <c r="Q42" s="10"/>
    </row>
    <row r="43" spans="1:22"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2"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2"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2"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2"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2"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VT1QUjvrn+MtRRAgK/xFXCueNqhR97WE12qhhmQQlhYL8sCo9EBKOT1QWPwQVv+1njDQI6aEGWkfA0cMJwNqPQ==" saltValue="M0bdE61IzXMj2trsEnqRkQ==" spinCount="100000" sheet="1" objects="1" scenarios="1"/>
  <mergeCells count="66">
    <mergeCell ref="D12:G12"/>
    <mergeCell ref="R12:S12"/>
    <mergeCell ref="I12:J12"/>
    <mergeCell ref="M12:O12"/>
    <mergeCell ref="F7:M7"/>
    <mergeCell ref="M14:O14"/>
    <mergeCell ref="R13:S13"/>
    <mergeCell ref="U29:V29"/>
    <mergeCell ref="R21:S21"/>
    <mergeCell ref="R27:S27"/>
    <mergeCell ref="R28:S28"/>
    <mergeCell ref="R29:S29"/>
    <mergeCell ref="A1:S1"/>
    <mergeCell ref="A2:S2"/>
    <mergeCell ref="F4:M4"/>
    <mergeCell ref="F5:G5"/>
    <mergeCell ref="N4:O4"/>
    <mergeCell ref="P4:S4"/>
    <mergeCell ref="A54:S54"/>
    <mergeCell ref="B52:I52"/>
    <mergeCell ref="M52:N52"/>
    <mergeCell ref="R23:S23"/>
    <mergeCell ref="R26:S26"/>
    <mergeCell ref="R33:S33"/>
    <mergeCell ref="A45:S45"/>
    <mergeCell ref="A46:S46"/>
    <mergeCell ref="R32:S32"/>
    <mergeCell ref="N40:P40"/>
    <mergeCell ref="R40:S40"/>
    <mergeCell ref="A44:S44"/>
    <mergeCell ref="B31:K31"/>
    <mergeCell ref="R31:S31"/>
    <mergeCell ref="B49:I49"/>
    <mergeCell ref="M49:N49"/>
    <mergeCell ref="F6:J6"/>
    <mergeCell ref="I8:J8"/>
    <mergeCell ref="N39:P39"/>
    <mergeCell ref="R34:S34"/>
    <mergeCell ref="N34:O34"/>
    <mergeCell ref="R39:S39"/>
    <mergeCell ref="R35:S35"/>
    <mergeCell ref="R36:S36"/>
    <mergeCell ref="R37:S37"/>
    <mergeCell ref="R38:S38"/>
    <mergeCell ref="M15:O15"/>
    <mergeCell ref="M16:O16"/>
    <mergeCell ref="R15:S15"/>
    <mergeCell ref="R16:S16"/>
    <mergeCell ref="I9:J9"/>
    <mergeCell ref="D17:G17"/>
    <mergeCell ref="A43:S43"/>
    <mergeCell ref="R41:S41"/>
    <mergeCell ref="D13:G13"/>
    <mergeCell ref="R14:S14"/>
    <mergeCell ref="M13:O13"/>
    <mergeCell ref="I13:J13"/>
    <mergeCell ref="R22:S22"/>
    <mergeCell ref="D15:G15"/>
    <mergeCell ref="D16:G16"/>
    <mergeCell ref="I15:J15"/>
    <mergeCell ref="I16:J16"/>
    <mergeCell ref="R18:S18"/>
    <mergeCell ref="N41:P41"/>
    <mergeCell ref="I17:J17"/>
    <mergeCell ref="D14:G14"/>
    <mergeCell ref="I14:J14"/>
  </mergeCells>
  <phoneticPr fontId="2" type="noConversion"/>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379FD87-0F60-49C9-A827-302D0393E1B1}">
          <x14:formula1>
            <xm:f>Towns!$A$2:$A$170</xm:f>
          </x14:formula1>
          <xm:sqref>F6:J6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1997-B3F9-407A-972A-008D7EC4F0D2}">
  <sheetPr>
    <tabColor rgb="FFFFC000"/>
  </sheetPr>
  <dimension ref="A1:A170"/>
  <sheetViews>
    <sheetView topLeftCell="A129" workbookViewId="0">
      <selection activeCell="G36" sqref="G36"/>
    </sheetView>
  </sheetViews>
  <sheetFormatPr defaultRowHeight="12.75" x14ac:dyDescent="0.2"/>
  <sheetData>
    <row r="1" spans="1:1" x14ac:dyDescent="0.2">
      <c r="A1" t="s">
        <v>120</v>
      </c>
    </row>
    <row r="2" spans="1:1" x14ac:dyDescent="0.2">
      <c r="A2" t="s">
        <v>130</v>
      </c>
    </row>
    <row r="3" spans="1:1" x14ac:dyDescent="0.2">
      <c r="A3" t="s">
        <v>131</v>
      </c>
    </row>
    <row r="4" spans="1:1" x14ac:dyDescent="0.2">
      <c r="A4" t="s">
        <v>132</v>
      </c>
    </row>
    <row r="5" spans="1:1" x14ac:dyDescent="0.2">
      <c r="A5" t="s">
        <v>133</v>
      </c>
    </row>
    <row r="6" spans="1:1" x14ac:dyDescent="0.2">
      <c r="A6" t="s">
        <v>134</v>
      </c>
    </row>
    <row r="7" spans="1:1" x14ac:dyDescent="0.2">
      <c r="A7" t="s">
        <v>135</v>
      </c>
    </row>
    <row r="8" spans="1:1" x14ac:dyDescent="0.2">
      <c r="A8" t="s">
        <v>136</v>
      </c>
    </row>
    <row r="9" spans="1:1" x14ac:dyDescent="0.2">
      <c r="A9" t="s">
        <v>137</v>
      </c>
    </row>
    <row r="10" spans="1:1" x14ac:dyDescent="0.2">
      <c r="A10" t="s">
        <v>138</v>
      </c>
    </row>
    <row r="11" spans="1:1" x14ac:dyDescent="0.2">
      <c r="A11" t="s">
        <v>139</v>
      </c>
    </row>
    <row r="12" spans="1:1" x14ac:dyDescent="0.2">
      <c r="A12" t="s">
        <v>140</v>
      </c>
    </row>
    <row r="13" spans="1:1" x14ac:dyDescent="0.2">
      <c r="A13" t="s">
        <v>141</v>
      </c>
    </row>
    <row r="14" spans="1:1" x14ac:dyDescent="0.2">
      <c r="A14" t="s">
        <v>142</v>
      </c>
    </row>
    <row r="15" spans="1:1" x14ac:dyDescent="0.2">
      <c r="A15" t="s">
        <v>143</v>
      </c>
    </row>
    <row r="16" spans="1:1" x14ac:dyDescent="0.2">
      <c r="A16" t="s">
        <v>121</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row r="25" spans="1:1" x14ac:dyDescent="0.2">
      <c r="A25" t="s">
        <v>152</v>
      </c>
    </row>
    <row r="26" spans="1:1" x14ac:dyDescent="0.2">
      <c r="A26" t="s">
        <v>153</v>
      </c>
    </row>
    <row r="27" spans="1:1" x14ac:dyDescent="0.2">
      <c r="A27" t="s">
        <v>154</v>
      </c>
    </row>
    <row r="28" spans="1:1" x14ac:dyDescent="0.2">
      <c r="A28" t="s">
        <v>155</v>
      </c>
    </row>
    <row r="29" spans="1:1" x14ac:dyDescent="0.2">
      <c r="A29" t="s">
        <v>156</v>
      </c>
    </row>
    <row r="30" spans="1:1" x14ac:dyDescent="0.2">
      <c r="A30" t="s">
        <v>157</v>
      </c>
    </row>
    <row r="31" spans="1:1" x14ac:dyDescent="0.2">
      <c r="A31" t="s">
        <v>158</v>
      </c>
    </row>
    <row r="32" spans="1:1" x14ac:dyDescent="0.2">
      <c r="A32" t="s">
        <v>159</v>
      </c>
    </row>
    <row r="33" spans="1:1" x14ac:dyDescent="0.2">
      <c r="A33" t="s">
        <v>160</v>
      </c>
    </row>
    <row r="34" spans="1:1" x14ac:dyDescent="0.2">
      <c r="A34" t="s">
        <v>161</v>
      </c>
    </row>
    <row r="35" spans="1:1" x14ac:dyDescent="0.2">
      <c r="A35" t="s">
        <v>122</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row r="42" spans="1:1" x14ac:dyDescent="0.2">
      <c r="A42" t="s">
        <v>168</v>
      </c>
    </row>
    <row r="43" spans="1:1" x14ac:dyDescent="0.2">
      <c r="A43" t="s">
        <v>169</v>
      </c>
    </row>
    <row r="44" spans="1:1" x14ac:dyDescent="0.2">
      <c r="A44" t="s">
        <v>170</v>
      </c>
    </row>
    <row r="45" spans="1:1" x14ac:dyDescent="0.2">
      <c r="A45" t="s">
        <v>171</v>
      </c>
    </row>
    <row r="46" spans="1:1" x14ac:dyDescent="0.2">
      <c r="A46" t="s">
        <v>172</v>
      </c>
    </row>
    <row r="47" spans="1:1" x14ac:dyDescent="0.2">
      <c r="A47" t="s">
        <v>173</v>
      </c>
    </row>
    <row r="48" spans="1:1" x14ac:dyDescent="0.2">
      <c r="A48" t="s">
        <v>174</v>
      </c>
    </row>
    <row r="49" spans="1:1" x14ac:dyDescent="0.2">
      <c r="A49" t="s">
        <v>175</v>
      </c>
    </row>
    <row r="50" spans="1:1" x14ac:dyDescent="0.2">
      <c r="A50" t="s">
        <v>176</v>
      </c>
    </row>
    <row r="51" spans="1:1" x14ac:dyDescent="0.2">
      <c r="A51" t="s">
        <v>177</v>
      </c>
    </row>
    <row r="52" spans="1:1" x14ac:dyDescent="0.2">
      <c r="A52" t="s">
        <v>178</v>
      </c>
    </row>
    <row r="53" spans="1:1" x14ac:dyDescent="0.2">
      <c r="A53" t="s">
        <v>179</v>
      </c>
    </row>
    <row r="54" spans="1:1" x14ac:dyDescent="0.2">
      <c r="A54" t="s">
        <v>180</v>
      </c>
    </row>
    <row r="55" spans="1:1" x14ac:dyDescent="0.2">
      <c r="A55" t="s">
        <v>181</v>
      </c>
    </row>
    <row r="56" spans="1:1" x14ac:dyDescent="0.2">
      <c r="A56" t="s">
        <v>182</v>
      </c>
    </row>
    <row r="57" spans="1:1" x14ac:dyDescent="0.2">
      <c r="A57" t="s">
        <v>183</v>
      </c>
    </row>
    <row r="58" spans="1:1" x14ac:dyDescent="0.2">
      <c r="A58" t="s">
        <v>184</v>
      </c>
    </row>
    <row r="59" spans="1:1" x14ac:dyDescent="0.2">
      <c r="A59" t="s">
        <v>185</v>
      </c>
    </row>
    <row r="60" spans="1:1" x14ac:dyDescent="0.2">
      <c r="A60" t="s">
        <v>186</v>
      </c>
    </row>
    <row r="61" spans="1:1" x14ac:dyDescent="0.2">
      <c r="A61" t="s">
        <v>187</v>
      </c>
    </row>
    <row r="62" spans="1:1" x14ac:dyDescent="0.2">
      <c r="A62" t="s">
        <v>188</v>
      </c>
    </row>
    <row r="63" spans="1:1" x14ac:dyDescent="0.2">
      <c r="A63" t="s">
        <v>189</v>
      </c>
    </row>
    <row r="64" spans="1:1" x14ac:dyDescent="0.2">
      <c r="A64" t="s">
        <v>190</v>
      </c>
    </row>
    <row r="65" spans="1:1" x14ac:dyDescent="0.2">
      <c r="A65" t="s">
        <v>191</v>
      </c>
    </row>
    <row r="66" spans="1:1" x14ac:dyDescent="0.2">
      <c r="A66" t="s">
        <v>192</v>
      </c>
    </row>
    <row r="67" spans="1:1" x14ac:dyDescent="0.2">
      <c r="A67" t="s">
        <v>193</v>
      </c>
    </row>
    <row r="68" spans="1:1" x14ac:dyDescent="0.2">
      <c r="A68" t="s">
        <v>194</v>
      </c>
    </row>
    <row r="69" spans="1:1" x14ac:dyDescent="0.2">
      <c r="A69" t="s">
        <v>195</v>
      </c>
    </row>
    <row r="70" spans="1:1" x14ac:dyDescent="0.2">
      <c r="A70" t="s">
        <v>196</v>
      </c>
    </row>
    <row r="71" spans="1:1" x14ac:dyDescent="0.2">
      <c r="A71" t="s">
        <v>197</v>
      </c>
    </row>
    <row r="72" spans="1:1" x14ac:dyDescent="0.2">
      <c r="A72" t="s">
        <v>198</v>
      </c>
    </row>
    <row r="73" spans="1:1" x14ac:dyDescent="0.2">
      <c r="A73" t="s">
        <v>199</v>
      </c>
    </row>
    <row r="74" spans="1:1" x14ac:dyDescent="0.2">
      <c r="A74" t="s">
        <v>200</v>
      </c>
    </row>
    <row r="75" spans="1:1" x14ac:dyDescent="0.2">
      <c r="A75" t="s">
        <v>201</v>
      </c>
    </row>
    <row r="76" spans="1:1" x14ac:dyDescent="0.2">
      <c r="A76" t="s">
        <v>202</v>
      </c>
    </row>
    <row r="77" spans="1:1" x14ac:dyDescent="0.2">
      <c r="A77" t="s">
        <v>203</v>
      </c>
    </row>
    <row r="78" spans="1:1" x14ac:dyDescent="0.2">
      <c r="A78" t="s">
        <v>204</v>
      </c>
    </row>
    <row r="79" spans="1:1" x14ac:dyDescent="0.2">
      <c r="A79" t="s">
        <v>205</v>
      </c>
    </row>
    <row r="80" spans="1:1" x14ac:dyDescent="0.2">
      <c r="A80" t="s">
        <v>206</v>
      </c>
    </row>
    <row r="81" spans="1:1" x14ac:dyDescent="0.2">
      <c r="A81" t="s">
        <v>207</v>
      </c>
    </row>
    <row r="82" spans="1:1" x14ac:dyDescent="0.2">
      <c r="A82" t="s">
        <v>208</v>
      </c>
    </row>
    <row r="83" spans="1:1" x14ac:dyDescent="0.2">
      <c r="A83" t="s">
        <v>209</v>
      </c>
    </row>
    <row r="84" spans="1:1" x14ac:dyDescent="0.2">
      <c r="A84" t="s">
        <v>210</v>
      </c>
    </row>
    <row r="85" spans="1:1" x14ac:dyDescent="0.2">
      <c r="A85" t="s">
        <v>211</v>
      </c>
    </row>
    <row r="86" spans="1:1" x14ac:dyDescent="0.2">
      <c r="A86" t="s">
        <v>212</v>
      </c>
    </row>
    <row r="87" spans="1:1" x14ac:dyDescent="0.2">
      <c r="A87" t="s">
        <v>213</v>
      </c>
    </row>
    <row r="88" spans="1:1" x14ac:dyDescent="0.2">
      <c r="A88" t="s">
        <v>214</v>
      </c>
    </row>
    <row r="89" spans="1:1" x14ac:dyDescent="0.2">
      <c r="A89" t="s">
        <v>215</v>
      </c>
    </row>
    <row r="90" spans="1:1" x14ac:dyDescent="0.2">
      <c r="A90" t="s">
        <v>216</v>
      </c>
    </row>
    <row r="91" spans="1:1" x14ac:dyDescent="0.2">
      <c r="A91" t="s">
        <v>217</v>
      </c>
    </row>
    <row r="92" spans="1:1" x14ac:dyDescent="0.2">
      <c r="A92" t="s">
        <v>218</v>
      </c>
    </row>
    <row r="93" spans="1:1" x14ac:dyDescent="0.2">
      <c r="A93" t="s">
        <v>219</v>
      </c>
    </row>
    <row r="94" spans="1:1" x14ac:dyDescent="0.2">
      <c r="A94" t="s">
        <v>220</v>
      </c>
    </row>
    <row r="95" spans="1:1" x14ac:dyDescent="0.2">
      <c r="A95" t="s">
        <v>221</v>
      </c>
    </row>
    <row r="96" spans="1:1" x14ac:dyDescent="0.2">
      <c r="A96" t="s">
        <v>222</v>
      </c>
    </row>
    <row r="97" spans="1:1" x14ac:dyDescent="0.2">
      <c r="A97" t="s">
        <v>223</v>
      </c>
    </row>
    <row r="98" spans="1:1" x14ac:dyDescent="0.2">
      <c r="A98" t="s">
        <v>224</v>
      </c>
    </row>
    <row r="99" spans="1:1" x14ac:dyDescent="0.2">
      <c r="A99" t="s">
        <v>225</v>
      </c>
    </row>
    <row r="100" spans="1:1" x14ac:dyDescent="0.2">
      <c r="A100" t="s">
        <v>226</v>
      </c>
    </row>
    <row r="101" spans="1:1" x14ac:dyDescent="0.2">
      <c r="A101" t="s">
        <v>227</v>
      </c>
    </row>
    <row r="102" spans="1:1" x14ac:dyDescent="0.2">
      <c r="A102" t="s">
        <v>228</v>
      </c>
    </row>
    <row r="103" spans="1:1" x14ac:dyDescent="0.2">
      <c r="A103" t="s">
        <v>229</v>
      </c>
    </row>
    <row r="104" spans="1:1" x14ac:dyDescent="0.2">
      <c r="A104" t="s">
        <v>230</v>
      </c>
    </row>
    <row r="105" spans="1:1" x14ac:dyDescent="0.2">
      <c r="A105" t="s">
        <v>231</v>
      </c>
    </row>
    <row r="106" spans="1:1" x14ac:dyDescent="0.2">
      <c r="A106" t="s">
        <v>232</v>
      </c>
    </row>
    <row r="107" spans="1:1" x14ac:dyDescent="0.2">
      <c r="A107" t="s">
        <v>233</v>
      </c>
    </row>
    <row r="108" spans="1:1" x14ac:dyDescent="0.2">
      <c r="A108" t="s">
        <v>234</v>
      </c>
    </row>
    <row r="109" spans="1:1" x14ac:dyDescent="0.2">
      <c r="A109" t="s">
        <v>235</v>
      </c>
    </row>
    <row r="110" spans="1:1" x14ac:dyDescent="0.2">
      <c r="A110" t="s">
        <v>236</v>
      </c>
    </row>
    <row r="111" spans="1:1" x14ac:dyDescent="0.2">
      <c r="A111" t="s">
        <v>237</v>
      </c>
    </row>
    <row r="112" spans="1:1" x14ac:dyDescent="0.2">
      <c r="A112" t="s">
        <v>238</v>
      </c>
    </row>
    <row r="113" spans="1:1" x14ac:dyDescent="0.2">
      <c r="A113" t="s">
        <v>239</v>
      </c>
    </row>
    <row r="114" spans="1:1" x14ac:dyDescent="0.2">
      <c r="A114" t="s">
        <v>240</v>
      </c>
    </row>
    <row r="115" spans="1:1" x14ac:dyDescent="0.2">
      <c r="A115" t="s">
        <v>241</v>
      </c>
    </row>
    <row r="116" spans="1:1" x14ac:dyDescent="0.2">
      <c r="A116" t="s">
        <v>242</v>
      </c>
    </row>
    <row r="117" spans="1:1" x14ac:dyDescent="0.2">
      <c r="A117" t="s">
        <v>243</v>
      </c>
    </row>
    <row r="118" spans="1:1" x14ac:dyDescent="0.2">
      <c r="A118" t="s">
        <v>244</v>
      </c>
    </row>
    <row r="119" spans="1:1" x14ac:dyDescent="0.2">
      <c r="A119" t="s">
        <v>245</v>
      </c>
    </row>
    <row r="120" spans="1:1" x14ac:dyDescent="0.2">
      <c r="A120" t="s">
        <v>246</v>
      </c>
    </row>
    <row r="121" spans="1:1" x14ac:dyDescent="0.2">
      <c r="A121" t="s">
        <v>247</v>
      </c>
    </row>
    <row r="122" spans="1:1" x14ac:dyDescent="0.2">
      <c r="A122" t="s">
        <v>248</v>
      </c>
    </row>
    <row r="123" spans="1:1" x14ac:dyDescent="0.2">
      <c r="A123" t="s">
        <v>249</v>
      </c>
    </row>
    <row r="124" spans="1:1" x14ac:dyDescent="0.2">
      <c r="A124" t="s">
        <v>250</v>
      </c>
    </row>
    <row r="125" spans="1:1" x14ac:dyDescent="0.2">
      <c r="A125" t="s">
        <v>251</v>
      </c>
    </row>
    <row r="126" spans="1:1" x14ac:dyDescent="0.2">
      <c r="A126" t="s">
        <v>252</v>
      </c>
    </row>
    <row r="127" spans="1:1" x14ac:dyDescent="0.2">
      <c r="A127" t="s">
        <v>253</v>
      </c>
    </row>
    <row r="128" spans="1:1" x14ac:dyDescent="0.2">
      <c r="A128" t="s">
        <v>254</v>
      </c>
    </row>
    <row r="129" spans="1:1" x14ac:dyDescent="0.2">
      <c r="A129" t="s">
        <v>255</v>
      </c>
    </row>
    <row r="130" spans="1:1" x14ac:dyDescent="0.2">
      <c r="A130" t="s">
        <v>256</v>
      </c>
    </row>
    <row r="131" spans="1:1" x14ac:dyDescent="0.2">
      <c r="A131" t="s">
        <v>257</v>
      </c>
    </row>
    <row r="132" spans="1:1" x14ac:dyDescent="0.2">
      <c r="A132" t="s">
        <v>258</v>
      </c>
    </row>
    <row r="133" spans="1:1" x14ac:dyDescent="0.2">
      <c r="A133" t="s">
        <v>259</v>
      </c>
    </row>
    <row r="134" spans="1:1" x14ac:dyDescent="0.2">
      <c r="A134" t="s">
        <v>260</v>
      </c>
    </row>
    <row r="135" spans="1:1" x14ac:dyDescent="0.2">
      <c r="A135" t="s">
        <v>261</v>
      </c>
    </row>
    <row r="136" spans="1:1" x14ac:dyDescent="0.2">
      <c r="A136" t="s">
        <v>262</v>
      </c>
    </row>
    <row r="137" spans="1:1" x14ac:dyDescent="0.2">
      <c r="A137" t="s">
        <v>263</v>
      </c>
    </row>
    <row r="138" spans="1:1" x14ac:dyDescent="0.2">
      <c r="A138" t="s">
        <v>264</v>
      </c>
    </row>
    <row r="139" spans="1:1" x14ac:dyDescent="0.2">
      <c r="A139" t="s">
        <v>265</v>
      </c>
    </row>
    <row r="140" spans="1:1" x14ac:dyDescent="0.2">
      <c r="A140" t="s">
        <v>266</v>
      </c>
    </row>
    <row r="141" spans="1:1" x14ac:dyDescent="0.2">
      <c r="A141" t="s">
        <v>267</v>
      </c>
    </row>
    <row r="142" spans="1:1" x14ac:dyDescent="0.2">
      <c r="A142" t="s">
        <v>268</v>
      </c>
    </row>
    <row r="143" spans="1:1" x14ac:dyDescent="0.2">
      <c r="A143" t="s">
        <v>269</v>
      </c>
    </row>
    <row r="144" spans="1:1" x14ac:dyDescent="0.2">
      <c r="A144" t="s">
        <v>270</v>
      </c>
    </row>
    <row r="145" spans="1:1" x14ac:dyDescent="0.2">
      <c r="A145" t="s">
        <v>271</v>
      </c>
    </row>
    <row r="146" spans="1:1" x14ac:dyDescent="0.2">
      <c r="A146" t="s">
        <v>272</v>
      </c>
    </row>
    <row r="147" spans="1:1" x14ac:dyDescent="0.2">
      <c r="A147" t="s">
        <v>273</v>
      </c>
    </row>
    <row r="148" spans="1:1" x14ac:dyDescent="0.2">
      <c r="A148" t="s">
        <v>274</v>
      </c>
    </row>
    <row r="149" spans="1:1" x14ac:dyDescent="0.2">
      <c r="A149" t="s">
        <v>275</v>
      </c>
    </row>
    <row r="150" spans="1:1" x14ac:dyDescent="0.2">
      <c r="A150" t="s">
        <v>276</v>
      </c>
    </row>
    <row r="151" spans="1:1" x14ac:dyDescent="0.2">
      <c r="A151" t="s">
        <v>277</v>
      </c>
    </row>
    <row r="152" spans="1:1" x14ac:dyDescent="0.2">
      <c r="A152" t="s">
        <v>123</v>
      </c>
    </row>
    <row r="153" spans="1:1" x14ac:dyDescent="0.2">
      <c r="A153" t="s">
        <v>278</v>
      </c>
    </row>
    <row r="154" spans="1:1" x14ac:dyDescent="0.2">
      <c r="A154" t="s">
        <v>279</v>
      </c>
    </row>
    <row r="155" spans="1:1" x14ac:dyDescent="0.2">
      <c r="A155" t="s">
        <v>280</v>
      </c>
    </row>
    <row r="156" spans="1:1" x14ac:dyDescent="0.2">
      <c r="A156" t="s">
        <v>281</v>
      </c>
    </row>
    <row r="157" spans="1:1" x14ac:dyDescent="0.2">
      <c r="A157" t="s">
        <v>282</v>
      </c>
    </row>
    <row r="158" spans="1:1" x14ac:dyDescent="0.2">
      <c r="A158" t="s">
        <v>283</v>
      </c>
    </row>
    <row r="159" spans="1:1" x14ac:dyDescent="0.2">
      <c r="A159" t="s">
        <v>284</v>
      </c>
    </row>
    <row r="160" spans="1:1" x14ac:dyDescent="0.2">
      <c r="A160" t="s">
        <v>285</v>
      </c>
    </row>
    <row r="161" spans="1:1" x14ac:dyDescent="0.2">
      <c r="A161" t="s">
        <v>286</v>
      </c>
    </row>
    <row r="162" spans="1:1" x14ac:dyDescent="0.2">
      <c r="A162" t="s">
        <v>287</v>
      </c>
    </row>
    <row r="163" spans="1:1" x14ac:dyDescent="0.2">
      <c r="A163" t="s">
        <v>288</v>
      </c>
    </row>
    <row r="164" spans="1:1" x14ac:dyDescent="0.2">
      <c r="A164" t="s">
        <v>289</v>
      </c>
    </row>
    <row r="165" spans="1:1" x14ac:dyDescent="0.2">
      <c r="A165" t="s">
        <v>290</v>
      </c>
    </row>
    <row r="166" spans="1:1" x14ac:dyDescent="0.2">
      <c r="A166" t="s">
        <v>291</v>
      </c>
    </row>
    <row r="167" spans="1:1" x14ac:dyDescent="0.2">
      <c r="A167" t="s">
        <v>292</v>
      </c>
    </row>
    <row r="168" spans="1:1" x14ac:dyDescent="0.2">
      <c r="A168" t="s">
        <v>293</v>
      </c>
    </row>
    <row r="169" spans="1:1" x14ac:dyDescent="0.2">
      <c r="A169" t="s">
        <v>294</v>
      </c>
    </row>
    <row r="170" spans="1:1" x14ac:dyDescent="0.2">
      <c r="A170" t="s">
        <v>295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22B5-DF95-428C-A555-5385A4376D10}">
  <sheetPr>
    <tabColor rgb="FFFFC000"/>
  </sheetPr>
  <dimension ref="A1:AJ174"/>
  <sheetViews>
    <sheetView workbookViewId="0">
      <selection activeCell="AE1" sqref="AE1"/>
    </sheetView>
  </sheetViews>
  <sheetFormatPr defaultRowHeight="12.75" x14ac:dyDescent="0.2"/>
  <cols>
    <col min="1" max="1" width="12.85546875" style="83"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2" customWidth="1"/>
    <col min="11" max="36" width="13" customWidth="1"/>
  </cols>
  <sheetData>
    <row r="1" spans="1:36" x14ac:dyDescent="0.2">
      <c r="A1" s="80" t="s">
        <v>120</v>
      </c>
      <c r="B1" t="s">
        <v>296</v>
      </c>
      <c r="C1" t="s">
        <v>297</v>
      </c>
      <c r="D1" t="s">
        <v>298</v>
      </c>
      <c r="E1" t="s">
        <v>299</v>
      </c>
      <c r="F1" t="s">
        <v>300</v>
      </c>
      <c r="G1" t="s">
        <v>301</v>
      </c>
      <c r="H1" t="s">
        <v>302</v>
      </c>
      <c r="I1" t="s">
        <v>303</v>
      </c>
      <c r="J1" s="32" t="s">
        <v>304</v>
      </c>
      <c r="K1" t="s">
        <v>305</v>
      </c>
      <c r="L1" t="s">
        <v>306</v>
      </c>
      <c r="M1" t="s">
        <v>307</v>
      </c>
      <c r="N1" t="s">
        <v>308</v>
      </c>
      <c r="O1" t="s">
        <v>309</v>
      </c>
      <c r="P1" t="s">
        <v>310</v>
      </c>
      <c r="Q1" t="s">
        <v>311</v>
      </c>
      <c r="R1" t="s">
        <v>312</v>
      </c>
      <c r="S1" t="s">
        <v>313</v>
      </c>
      <c r="T1" t="s">
        <v>314</v>
      </c>
      <c r="U1" t="s">
        <v>315</v>
      </c>
      <c r="V1" t="s">
        <v>316</v>
      </c>
      <c r="W1" t="s">
        <v>317</v>
      </c>
      <c r="X1" t="s">
        <v>318</v>
      </c>
      <c r="Y1" t="s">
        <v>319</v>
      </c>
      <c r="Z1" t="s">
        <v>320</v>
      </c>
      <c r="AA1" t="s">
        <v>321</v>
      </c>
      <c r="AB1" t="s">
        <v>322</v>
      </c>
      <c r="AC1" t="s">
        <v>323</v>
      </c>
      <c r="AD1" t="s">
        <v>324</v>
      </c>
      <c r="AE1" t="s">
        <v>325</v>
      </c>
      <c r="AF1" t="s">
        <v>326</v>
      </c>
      <c r="AG1" t="s">
        <v>327</v>
      </c>
      <c r="AH1" t="s">
        <v>328</v>
      </c>
      <c r="AI1" t="s">
        <v>329</v>
      </c>
      <c r="AJ1" t="s">
        <v>330</v>
      </c>
    </row>
    <row r="2" spans="1:36" ht="15" x14ac:dyDescent="0.25">
      <c r="A2" s="81" t="str">
        <f>_xlfn.TEXTBEFORE(J2," town")</f>
        <v>Andover</v>
      </c>
      <c r="B2" t="s">
        <v>331</v>
      </c>
      <c r="C2" t="s">
        <v>332</v>
      </c>
      <c r="D2" t="s">
        <v>333</v>
      </c>
      <c r="E2" t="s">
        <v>334</v>
      </c>
      <c r="F2" t="s">
        <v>335</v>
      </c>
      <c r="G2" t="s">
        <v>336</v>
      </c>
      <c r="H2" t="s">
        <v>337</v>
      </c>
      <c r="I2" t="s">
        <v>338</v>
      </c>
      <c r="J2" s="32" t="s">
        <v>339</v>
      </c>
      <c r="K2">
        <v>1</v>
      </c>
      <c r="L2" s="82">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81" t="str">
        <f t="shared" ref="A3:A66" si="0">_xlfn.TEXTBEFORE(J3," town")</f>
        <v>Ansonia</v>
      </c>
      <c r="B3" t="s">
        <v>340</v>
      </c>
      <c r="C3" t="s">
        <v>332</v>
      </c>
      <c r="D3" t="s">
        <v>333</v>
      </c>
      <c r="E3" t="s">
        <v>334</v>
      </c>
      <c r="F3" t="s">
        <v>341</v>
      </c>
      <c r="G3" t="s">
        <v>342</v>
      </c>
      <c r="H3" t="s">
        <v>343</v>
      </c>
      <c r="I3" t="s">
        <v>344</v>
      </c>
      <c r="J3" s="32" t="s">
        <v>345</v>
      </c>
      <c r="K3">
        <v>1</v>
      </c>
      <c r="L3" s="82">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81" t="str">
        <f t="shared" si="0"/>
        <v>Ashford</v>
      </c>
      <c r="B4" t="s">
        <v>346</v>
      </c>
      <c r="C4" t="s">
        <v>332</v>
      </c>
      <c r="D4" t="s">
        <v>333</v>
      </c>
      <c r="E4" t="s">
        <v>334</v>
      </c>
      <c r="F4" t="s">
        <v>347</v>
      </c>
      <c r="G4" t="s">
        <v>348</v>
      </c>
      <c r="H4" t="s">
        <v>349</v>
      </c>
      <c r="I4" t="s">
        <v>350</v>
      </c>
      <c r="J4" s="32" t="s">
        <v>351</v>
      </c>
      <c r="K4">
        <v>0</v>
      </c>
      <c r="L4" s="82">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81" t="str">
        <f t="shared" si="0"/>
        <v>Avon</v>
      </c>
      <c r="B5" t="s">
        <v>352</v>
      </c>
      <c r="C5" t="s">
        <v>332</v>
      </c>
      <c r="D5" t="s">
        <v>333</v>
      </c>
      <c r="E5" t="s">
        <v>334</v>
      </c>
      <c r="F5" t="s">
        <v>335</v>
      </c>
      <c r="G5" t="s">
        <v>336</v>
      </c>
      <c r="H5" t="s">
        <v>337</v>
      </c>
      <c r="I5" t="s">
        <v>338</v>
      </c>
      <c r="J5" s="32" t="s">
        <v>353</v>
      </c>
      <c r="K5">
        <v>1</v>
      </c>
      <c r="L5" s="82">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81" t="str">
        <f t="shared" si="0"/>
        <v>Barkhamsted</v>
      </c>
      <c r="B6" t="s">
        <v>354</v>
      </c>
      <c r="C6" t="s">
        <v>332</v>
      </c>
      <c r="D6" t="s">
        <v>333</v>
      </c>
      <c r="E6" t="s">
        <v>334</v>
      </c>
      <c r="F6" t="s">
        <v>355</v>
      </c>
      <c r="G6" t="s">
        <v>356</v>
      </c>
      <c r="H6" t="s">
        <v>357</v>
      </c>
      <c r="I6" t="s">
        <v>358</v>
      </c>
      <c r="J6" s="32" t="s">
        <v>359</v>
      </c>
      <c r="K6">
        <v>0</v>
      </c>
      <c r="L6" s="82">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81" t="str">
        <f t="shared" si="0"/>
        <v>Beacon Falls</v>
      </c>
      <c r="B7" t="s">
        <v>360</v>
      </c>
      <c r="C7" t="s">
        <v>332</v>
      </c>
      <c r="D7" t="s">
        <v>333</v>
      </c>
      <c r="E7" t="s">
        <v>334</v>
      </c>
      <c r="F7" t="s">
        <v>361</v>
      </c>
      <c r="G7" t="s">
        <v>362</v>
      </c>
      <c r="H7" t="s">
        <v>343</v>
      </c>
      <c r="I7" t="s">
        <v>344</v>
      </c>
      <c r="J7" s="32" t="s">
        <v>363</v>
      </c>
      <c r="K7">
        <v>1</v>
      </c>
      <c r="L7" s="82">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81" t="str">
        <f t="shared" si="0"/>
        <v>Berlin</v>
      </c>
      <c r="B8" t="s">
        <v>364</v>
      </c>
      <c r="C8" t="s">
        <v>332</v>
      </c>
      <c r="D8" t="s">
        <v>333</v>
      </c>
      <c r="E8" t="s">
        <v>334</v>
      </c>
      <c r="F8" t="s">
        <v>335</v>
      </c>
      <c r="G8" t="s">
        <v>336</v>
      </c>
      <c r="H8" t="s">
        <v>337</v>
      </c>
      <c r="I8" t="s">
        <v>338</v>
      </c>
      <c r="J8" s="32" t="s">
        <v>365</v>
      </c>
      <c r="K8">
        <v>1</v>
      </c>
      <c r="L8" s="82">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81" t="str">
        <f t="shared" si="0"/>
        <v>Bethany</v>
      </c>
      <c r="B9" t="s">
        <v>366</v>
      </c>
      <c r="C9" t="s">
        <v>332</v>
      </c>
      <c r="D9" t="s">
        <v>333</v>
      </c>
      <c r="E9" t="s">
        <v>334</v>
      </c>
      <c r="F9" t="s">
        <v>367</v>
      </c>
      <c r="G9" t="s">
        <v>368</v>
      </c>
      <c r="H9" t="s">
        <v>369</v>
      </c>
      <c r="I9" t="s">
        <v>370</v>
      </c>
      <c r="J9" s="32" t="s">
        <v>371</v>
      </c>
      <c r="K9">
        <v>1</v>
      </c>
      <c r="L9" s="82">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81" t="str">
        <f t="shared" si="0"/>
        <v>Bethel</v>
      </c>
      <c r="B10" t="s">
        <v>372</v>
      </c>
      <c r="C10" t="s">
        <v>332</v>
      </c>
      <c r="D10" t="s">
        <v>333</v>
      </c>
      <c r="E10" t="s">
        <v>334</v>
      </c>
      <c r="F10" t="s">
        <v>373</v>
      </c>
      <c r="G10" t="s">
        <v>374</v>
      </c>
      <c r="H10" t="s">
        <v>375</v>
      </c>
      <c r="I10" t="s">
        <v>376</v>
      </c>
      <c r="J10" s="32" t="s">
        <v>377</v>
      </c>
      <c r="K10">
        <v>1</v>
      </c>
      <c r="L10" s="82">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81" t="str">
        <f t="shared" si="0"/>
        <v>Bethlehem</v>
      </c>
      <c r="B11" t="s">
        <v>378</v>
      </c>
      <c r="C11" t="s">
        <v>332</v>
      </c>
      <c r="D11" t="s">
        <v>333</v>
      </c>
      <c r="E11" t="s">
        <v>334</v>
      </c>
      <c r="F11" t="s">
        <v>379</v>
      </c>
      <c r="G11" t="s">
        <v>380</v>
      </c>
      <c r="H11" t="s">
        <v>343</v>
      </c>
      <c r="I11" t="s">
        <v>344</v>
      </c>
      <c r="J11" s="32" t="s">
        <v>381</v>
      </c>
      <c r="K11">
        <v>1</v>
      </c>
      <c r="L11" s="82">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81" t="str">
        <f t="shared" si="0"/>
        <v>Bloomfield</v>
      </c>
      <c r="B12" t="s">
        <v>382</v>
      </c>
      <c r="C12" t="s">
        <v>332</v>
      </c>
      <c r="D12" t="s">
        <v>333</v>
      </c>
      <c r="E12" t="s">
        <v>334</v>
      </c>
      <c r="F12" t="s">
        <v>335</v>
      </c>
      <c r="G12" t="s">
        <v>336</v>
      </c>
      <c r="H12" t="s">
        <v>337</v>
      </c>
      <c r="I12" t="s">
        <v>338</v>
      </c>
      <c r="J12" s="32" t="s">
        <v>383</v>
      </c>
      <c r="K12">
        <v>1</v>
      </c>
      <c r="L12" s="82">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81" t="str">
        <f t="shared" si="0"/>
        <v>Bolton</v>
      </c>
      <c r="B13" t="s">
        <v>384</v>
      </c>
      <c r="C13" t="s">
        <v>332</v>
      </c>
      <c r="D13" t="s">
        <v>333</v>
      </c>
      <c r="E13" t="s">
        <v>334</v>
      </c>
      <c r="F13" t="s">
        <v>335</v>
      </c>
      <c r="G13" t="s">
        <v>336</v>
      </c>
      <c r="H13" t="s">
        <v>337</v>
      </c>
      <c r="I13" t="s">
        <v>338</v>
      </c>
      <c r="J13" s="32" t="s">
        <v>385</v>
      </c>
      <c r="K13">
        <v>1</v>
      </c>
      <c r="L13" s="82">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81" t="str">
        <f t="shared" si="0"/>
        <v>Bozrah</v>
      </c>
      <c r="B14" t="s">
        <v>386</v>
      </c>
      <c r="C14" t="s">
        <v>332</v>
      </c>
      <c r="D14" t="s">
        <v>333</v>
      </c>
      <c r="E14" t="s">
        <v>334</v>
      </c>
      <c r="F14" t="s">
        <v>387</v>
      </c>
      <c r="G14" t="s">
        <v>388</v>
      </c>
      <c r="H14" t="s">
        <v>389</v>
      </c>
      <c r="I14" t="s">
        <v>390</v>
      </c>
      <c r="J14" s="32" t="s">
        <v>391</v>
      </c>
      <c r="K14">
        <v>1</v>
      </c>
      <c r="L14" s="82">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81" t="str">
        <f t="shared" si="0"/>
        <v>Branford</v>
      </c>
      <c r="B15" t="s">
        <v>392</v>
      </c>
      <c r="C15" t="s">
        <v>332</v>
      </c>
      <c r="D15" t="s">
        <v>333</v>
      </c>
      <c r="E15" t="s">
        <v>334</v>
      </c>
      <c r="F15" t="s">
        <v>367</v>
      </c>
      <c r="G15" t="s">
        <v>368</v>
      </c>
      <c r="H15" t="s">
        <v>369</v>
      </c>
      <c r="I15" t="s">
        <v>370</v>
      </c>
      <c r="J15" s="32" t="s">
        <v>393</v>
      </c>
      <c r="K15">
        <v>1</v>
      </c>
      <c r="L15" s="82">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81" t="str">
        <f t="shared" si="0"/>
        <v>Bridgeport</v>
      </c>
      <c r="B16" t="s">
        <v>394</v>
      </c>
      <c r="C16" t="s">
        <v>332</v>
      </c>
      <c r="D16" t="s">
        <v>333</v>
      </c>
      <c r="E16" t="s">
        <v>334</v>
      </c>
      <c r="F16" t="s">
        <v>395</v>
      </c>
      <c r="G16" t="s">
        <v>396</v>
      </c>
      <c r="H16" t="s">
        <v>397</v>
      </c>
      <c r="I16" t="s">
        <v>398</v>
      </c>
      <c r="J16" s="32" t="s">
        <v>399</v>
      </c>
      <c r="K16">
        <v>1</v>
      </c>
      <c r="L16" s="82">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81" t="str">
        <f t="shared" si="0"/>
        <v>Bridgewater</v>
      </c>
      <c r="B17" t="s">
        <v>400</v>
      </c>
      <c r="C17" t="s">
        <v>332</v>
      </c>
      <c r="D17" t="s">
        <v>333</v>
      </c>
      <c r="E17" t="s">
        <v>334</v>
      </c>
      <c r="F17" t="s">
        <v>401</v>
      </c>
      <c r="G17" t="s">
        <v>402</v>
      </c>
      <c r="H17" t="s">
        <v>375</v>
      </c>
      <c r="I17" t="s">
        <v>376</v>
      </c>
      <c r="J17" s="32" t="s">
        <v>403</v>
      </c>
      <c r="K17">
        <v>1</v>
      </c>
      <c r="L17" s="82">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81" t="str">
        <f t="shared" si="0"/>
        <v>Bristol</v>
      </c>
      <c r="B18" t="s">
        <v>404</v>
      </c>
      <c r="C18" t="s">
        <v>332</v>
      </c>
      <c r="D18" t="s">
        <v>333</v>
      </c>
      <c r="E18" t="s">
        <v>334</v>
      </c>
      <c r="F18" t="s">
        <v>405</v>
      </c>
      <c r="G18" t="s">
        <v>406</v>
      </c>
      <c r="H18" t="s">
        <v>343</v>
      </c>
      <c r="I18" t="s">
        <v>344</v>
      </c>
      <c r="J18" s="32" t="s">
        <v>407</v>
      </c>
      <c r="K18">
        <v>1</v>
      </c>
      <c r="L18" s="82">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81" t="str">
        <f t="shared" si="0"/>
        <v>Brookfield</v>
      </c>
      <c r="B19" t="s">
        <v>408</v>
      </c>
      <c r="C19" t="s">
        <v>332</v>
      </c>
      <c r="D19" t="s">
        <v>333</v>
      </c>
      <c r="E19" t="s">
        <v>334</v>
      </c>
      <c r="F19" t="s">
        <v>373</v>
      </c>
      <c r="G19" t="s">
        <v>374</v>
      </c>
      <c r="H19" t="s">
        <v>375</v>
      </c>
      <c r="I19" t="s">
        <v>376</v>
      </c>
      <c r="J19" s="32" t="s">
        <v>409</v>
      </c>
      <c r="K19">
        <v>1</v>
      </c>
      <c r="L19" s="82">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81" t="str">
        <f t="shared" si="0"/>
        <v>Brooklyn</v>
      </c>
      <c r="B20" t="s">
        <v>410</v>
      </c>
      <c r="C20" t="s">
        <v>332</v>
      </c>
      <c r="D20" t="s">
        <v>333</v>
      </c>
      <c r="E20" t="s">
        <v>334</v>
      </c>
      <c r="F20" t="s">
        <v>347</v>
      </c>
      <c r="G20" t="s">
        <v>348</v>
      </c>
      <c r="H20" t="s">
        <v>349</v>
      </c>
      <c r="I20" t="s">
        <v>350</v>
      </c>
      <c r="J20" s="32" t="s">
        <v>411</v>
      </c>
      <c r="K20">
        <v>0</v>
      </c>
      <c r="L20" s="82">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81" t="str">
        <f t="shared" si="0"/>
        <v>Burlington</v>
      </c>
      <c r="B21" t="s">
        <v>412</v>
      </c>
      <c r="C21" t="s">
        <v>332</v>
      </c>
      <c r="D21" t="s">
        <v>333</v>
      </c>
      <c r="E21" t="s">
        <v>334</v>
      </c>
      <c r="F21" t="s">
        <v>355</v>
      </c>
      <c r="G21" t="s">
        <v>356</v>
      </c>
      <c r="H21" t="s">
        <v>357</v>
      </c>
      <c r="I21" t="s">
        <v>358</v>
      </c>
      <c r="J21" s="32" t="s">
        <v>413</v>
      </c>
      <c r="K21">
        <v>0</v>
      </c>
      <c r="L21" s="82">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81" t="str">
        <f t="shared" si="0"/>
        <v>Canaan</v>
      </c>
      <c r="B22" t="s">
        <v>414</v>
      </c>
      <c r="C22" t="s">
        <v>332</v>
      </c>
      <c r="D22" t="s">
        <v>333</v>
      </c>
      <c r="E22" t="s">
        <v>334</v>
      </c>
      <c r="F22" t="s">
        <v>355</v>
      </c>
      <c r="G22" t="s">
        <v>356</v>
      </c>
      <c r="H22" t="s">
        <v>357</v>
      </c>
      <c r="I22" t="s">
        <v>358</v>
      </c>
      <c r="J22" s="32" t="s">
        <v>415</v>
      </c>
      <c r="K22">
        <v>0</v>
      </c>
      <c r="L22" s="82">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81" t="str">
        <f t="shared" si="0"/>
        <v>Canterbury</v>
      </c>
      <c r="B23" t="s">
        <v>416</v>
      </c>
      <c r="C23" t="s">
        <v>332</v>
      </c>
      <c r="D23" t="s">
        <v>333</v>
      </c>
      <c r="E23" t="s">
        <v>334</v>
      </c>
      <c r="F23" t="s">
        <v>347</v>
      </c>
      <c r="G23" t="s">
        <v>348</v>
      </c>
      <c r="H23" t="s">
        <v>349</v>
      </c>
      <c r="I23" t="s">
        <v>350</v>
      </c>
      <c r="J23" s="32" t="s">
        <v>417</v>
      </c>
      <c r="K23">
        <v>0</v>
      </c>
      <c r="L23" s="82">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81" t="str">
        <f t="shared" si="0"/>
        <v>Canton</v>
      </c>
      <c r="B24" t="s">
        <v>418</v>
      </c>
      <c r="C24" t="s">
        <v>332</v>
      </c>
      <c r="D24" t="s">
        <v>333</v>
      </c>
      <c r="E24" t="s">
        <v>334</v>
      </c>
      <c r="F24" t="s">
        <v>335</v>
      </c>
      <c r="G24" t="s">
        <v>336</v>
      </c>
      <c r="H24" t="s">
        <v>337</v>
      </c>
      <c r="I24" t="s">
        <v>338</v>
      </c>
      <c r="J24" s="32" t="s">
        <v>419</v>
      </c>
      <c r="K24">
        <v>1</v>
      </c>
      <c r="L24" s="82">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81" t="str">
        <f t="shared" si="0"/>
        <v>Chaplin</v>
      </c>
      <c r="B25" t="s">
        <v>420</v>
      </c>
      <c r="C25" t="s">
        <v>332</v>
      </c>
      <c r="D25" t="s">
        <v>333</v>
      </c>
      <c r="E25" t="s">
        <v>334</v>
      </c>
      <c r="F25" t="s">
        <v>347</v>
      </c>
      <c r="G25" t="s">
        <v>348</v>
      </c>
      <c r="H25" t="s">
        <v>349</v>
      </c>
      <c r="I25" t="s">
        <v>350</v>
      </c>
      <c r="J25" s="32" t="s">
        <v>421</v>
      </c>
      <c r="K25">
        <v>0</v>
      </c>
      <c r="L25" s="82">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81" t="str">
        <f t="shared" si="0"/>
        <v>Cheshire</v>
      </c>
      <c r="B26" t="s">
        <v>422</v>
      </c>
      <c r="C26" t="s">
        <v>332</v>
      </c>
      <c r="D26" t="s">
        <v>333</v>
      </c>
      <c r="E26" t="s">
        <v>334</v>
      </c>
      <c r="F26" t="s">
        <v>379</v>
      </c>
      <c r="G26" t="s">
        <v>380</v>
      </c>
      <c r="H26" t="s">
        <v>343</v>
      </c>
      <c r="I26" t="s">
        <v>344</v>
      </c>
      <c r="J26" s="32" t="s">
        <v>423</v>
      </c>
      <c r="K26">
        <v>1</v>
      </c>
      <c r="L26" s="82">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81" t="str">
        <f t="shared" si="0"/>
        <v>Chester</v>
      </c>
      <c r="B27" t="s">
        <v>424</v>
      </c>
      <c r="C27" t="s">
        <v>332</v>
      </c>
      <c r="D27" t="s">
        <v>333</v>
      </c>
      <c r="E27" t="s">
        <v>334</v>
      </c>
      <c r="F27" t="s">
        <v>335</v>
      </c>
      <c r="G27" t="s">
        <v>336</v>
      </c>
      <c r="H27" t="s">
        <v>425</v>
      </c>
      <c r="I27" t="s">
        <v>426</v>
      </c>
      <c r="J27" s="32" t="s">
        <v>427</v>
      </c>
      <c r="K27">
        <v>1</v>
      </c>
      <c r="L27" s="82">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81" t="str">
        <f t="shared" si="0"/>
        <v>Clinton</v>
      </c>
      <c r="B28" t="s">
        <v>428</v>
      </c>
      <c r="C28" t="s">
        <v>332</v>
      </c>
      <c r="D28" t="s">
        <v>333</v>
      </c>
      <c r="E28" t="s">
        <v>334</v>
      </c>
      <c r="F28" t="s">
        <v>429</v>
      </c>
      <c r="G28" t="s">
        <v>430</v>
      </c>
      <c r="H28" t="s">
        <v>425</v>
      </c>
      <c r="I28" t="s">
        <v>426</v>
      </c>
      <c r="J28" s="32" t="s">
        <v>431</v>
      </c>
      <c r="K28">
        <v>1</v>
      </c>
      <c r="L28" s="82">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81" t="str">
        <f t="shared" si="0"/>
        <v>Colchester</v>
      </c>
      <c r="B29" t="s">
        <v>432</v>
      </c>
      <c r="C29" t="s">
        <v>332</v>
      </c>
      <c r="D29" t="s">
        <v>333</v>
      </c>
      <c r="E29" t="s">
        <v>334</v>
      </c>
      <c r="F29" t="s">
        <v>433</v>
      </c>
      <c r="G29" t="s">
        <v>434</v>
      </c>
      <c r="H29" t="s">
        <v>389</v>
      </c>
      <c r="I29" t="s">
        <v>390</v>
      </c>
      <c r="J29" s="32" t="s">
        <v>435</v>
      </c>
      <c r="K29">
        <v>1</v>
      </c>
      <c r="L29" s="82">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81" t="str">
        <f t="shared" si="0"/>
        <v>Colebrook</v>
      </c>
      <c r="B30" t="s">
        <v>436</v>
      </c>
      <c r="C30" t="s">
        <v>332</v>
      </c>
      <c r="D30" t="s">
        <v>333</v>
      </c>
      <c r="E30" t="s">
        <v>334</v>
      </c>
      <c r="F30" t="s">
        <v>355</v>
      </c>
      <c r="G30" t="s">
        <v>356</v>
      </c>
      <c r="H30" t="s">
        <v>357</v>
      </c>
      <c r="I30" t="s">
        <v>358</v>
      </c>
      <c r="J30" s="32" t="s">
        <v>437</v>
      </c>
      <c r="K30">
        <v>0</v>
      </c>
      <c r="L30" s="82">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81" t="str">
        <f t="shared" si="0"/>
        <v>Columbia</v>
      </c>
      <c r="B31" t="s">
        <v>438</v>
      </c>
      <c r="C31" t="s">
        <v>332</v>
      </c>
      <c r="D31" t="s">
        <v>333</v>
      </c>
      <c r="E31" t="s">
        <v>334</v>
      </c>
      <c r="F31" t="s">
        <v>335</v>
      </c>
      <c r="G31" t="s">
        <v>336</v>
      </c>
      <c r="H31" t="s">
        <v>337</v>
      </c>
      <c r="I31" t="s">
        <v>338</v>
      </c>
      <c r="J31" s="32" t="s">
        <v>439</v>
      </c>
      <c r="K31">
        <v>1</v>
      </c>
      <c r="L31" s="82">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81" t="str">
        <f t="shared" si="0"/>
        <v>Cornwall</v>
      </c>
      <c r="B32" t="s">
        <v>440</v>
      </c>
      <c r="C32" t="s">
        <v>332</v>
      </c>
      <c r="D32" t="s">
        <v>333</v>
      </c>
      <c r="E32" t="s">
        <v>334</v>
      </c>
      <c r="F32" t="s">
        <v>355</v>
      </c>
      <c r="G32" t="s">
        <v>356</v>
      </c>
      <c r="H32" t="s">
        <v>357</v>
      </c>
      <c r="I32" t="s">
        <v>358</v>
      </c>
      <c r="J32" s="32" t="s">
        <v>441</v>
      </c>
      <c r="K32">
        <v>0</v>
      </c>
      <c r="L32" s="82">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81" t="str">
        <f t="shared" si="0"/>
        <v>Coventry</v>
      </c>
      <c r="B33" t="s">
        <v>442</v>
      </c>
      <c r="C33" t="s">
        <v>332</v>
      </c>
      <c r="D33" t="s">
        <v>333</v>
      </c>
      <c r="E33" t="s">
        <v>334</v>
      </c>
      <c r="F33" t="s">
        <v>335</v>
      </c>
      <c r="G33" t="s">
        <v>336</v>
      </c>
      <c r="H33" t="s">
        <v>337</v>
      </c>
      <c r="I33" t="s">
        <v>338</v>
      </c>
      <c r="J33" s="32" t="s">
        <v>443</v>
      </c>
      <c r="K33">
        <v>1</v>
      </c>
      <c r="L33" s="82">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81" t="str">
        <f t="shared" si="0"/>
        <v>Cromwell</v>
      </c>
      <c r="B34" t="s">
        <v>444</v>
      </c>
      <c r="C34" t="s">
        <v>332</v>
      </c>
      <c r="D34" t="s">
        <v>333</v>
      </c>
      <c r="E34" t="s">
        <v>334</v>
      </c>
      <c r="F34" t="s">
        <v>335</v>
      </c>
      <c r="G34" t="s">
        <v>336</v>
      </c>
      <c r="H34" t="s">
        <v>425</v>
      </c>
      <c r="I34" t="s">
        <v>426</v>
      </c>
      <c r="J34" s="32" t="s">
        <v>445</v>
      </c>
      <c r="K34">
        <v>1</v>
      </c>
      <c r="L34" s="82">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81" t="str">
        <f t="shared" si="0"/>
        <v>Danbury</v>
      </c>
      <c r="B35" t="s">
        <v>446</v>
      </c>
      <c r="C35" t="s">
        <v>332</v>
      </c>
      <c r="D35" t="s">
        <v>333</v>
      </c>
      <c r="E35" t="s">
        <v>334</v>
      </c>
      <c r="F35" t="s">
        <v>373</v>
      </c>
      <c r="G35" t="s">
        <v>374</v>
      </c>
      <c r="H35" t="s">
        <v>375</v>
      </c>
      <c r="I35" t="s">
        <v>376</v>
      </c>
      <c r="J35" s="32" t="s">
        <v>447</v>
      </c>
      <c r="K35">
        <v>1</v>
      </c>
      <c r="L35" s="82">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81" t="str">
        <f t="shared" si="0"/>
        <v>Darien</v>
      </c>
      <c r="B36" t="s">
        <v>448</v>
      </c>
      <c r="C36" t="s">
        <v>332</v>
      </c>
      <c r="D36" t="s">
        <v>333</v>
      </c>
      <c r="E36" t="s">
        <v>334</v>
      </c>
      <c r="F36" t="s">
        <v>449</v>
      </c>
      <c r="G36" t="s">
        <v>450</v>
      </c>
      <c r="H36" t="s">
        <v>375</v>
      </c>
      <c r="I36" t="s">
        <v>376</v>
      </c>
      <c r="J36" s="32" t="s">
        <v>451</v>
      </c>
      <c r="K36">
        <v>1</v>
      </c>
      <c r="L36" s="82">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81" t="str">
        <f t="shared" si="0"/>
        <v>Deep River</v>
      </c>
      <c r="B37" t="s">
        <v>452</v>
      </c>
      <c r="C37" t="s">
        <v>332</v>
      </c>
      <c r="D37" t="s">
        <v>333</v>
      </c>
      <c r="E37" t="s">
        <v>334</v>
      </c>
      <c r="F37" t="s">
        <v>453</v>
      </c>
      <c r="G37" t="s">
        <v>454</v>
      </c>
      <c r="H37" t="s">
        <v>425</v>
      </c>
      <c r="I37" t="s">
        <v>426</v>
      </c>
      <c r="J37" s="32" t="s">
        <v>455</v>
      </c>
      <c r="K37">
        <v>1</v>
      </c>
      <c r="L37" s="82">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81" t="str">
        <f t="shared" si="0"/>
        <v>Derby</v>
      </c>
      <c r="B38" t="s">
        <v>456</v>
      </c>
      <c r="C38" t="s">
        <v>332</v>
      </c>
      <c r="D38" t="s">
        <v>333</v>
      </c>
      <c r="E38" t="s">
        <v>334</v>
      </c>
      <c r="F38" t="s">
        <v>457</v>
      </c>
      <c r="G38" t="s">
        <v>458</v>
      </c>
      <c r="H38" t="s">
        <v>343</v>
      </c>
      <c r="I38" t="s">
        <v>344</v>
      </c>
      <c r="J38" s="32" t="s">
        <v>459</v>
      </c>
      <c r="K38">
        <v>1</v>
      </c>
      <c r="L38" s="82">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81" t="str">
        <f t="shared" si="0"/>
        <v>Durham</v>
      </c>
      <c r="B39" t="s">
        <v>460</v>
      </c>
      <c r="C39" t="s">
        <v>332</v>
      </c>
      <c r="D39" t="s">
        <v>333</v>
      </c>
      <c r="E39" t="s">
        <v>334</v>
      </c>
      <c r="F39" t="s">
        <v>335</v>
      </c>
      <c r="G39" t="s">
        <v>336</v>
      </c>
      <c r="H39" t="s">
        <v>425</v>
      </c>
      <c r="I39" t="s">
        <v>426</v>
      </c>
      <c r="J39" s="32" t="s">
        <v>461</v>
      </c>
      <c r="K39">
        <v>1</v>
      </c>
      <c r="L39" s="82">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81" t="str">
        <f t="shared" si="0"/>
        <v>East Granby</v>
      </c>
      <c r="B40" t="s">
        <v>462</v>
      </c>
      <c r="C40" t="s">
        <v>332</v>
      </c>
      <c r="D40" t="s">
        <v>333</v>
      </c>
      <c r="E40" t="s">
        <v>334</v>
      </c>
      <c r="F40" t="s">
        <v>335</v>
      </c>
      <c r="G40" t="s">
        <v>336</v>
      </c>
      <c r="H40" t="s">
        <v>337</v>
      </c>
      <c r="I40" t="s">
        <v>338</v>
      </c>
      <c r="J40" s="32" t="s">
        <v>463</v>
      </c>
      <c r="K40">
        <v>1</v>
      </c>
      <c r="L40" s="82">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81" t="str">
        <f t="shared" si="0"/>
        <v>East Haddam</v>
      </c>
      <c r="B41" t="s">
        <v>464</v>
      </c>
      <c r="C41" t="s">
        <v>332</v>
      </c>
      <c r="D41" t="s">
        <v>333</v>
      </c>
      <c r="E41" t="s">
        <v>334</v>
      </c>
      <c r="F41" t="s">
        <v>335</v>
      </c>
      <c r="G41" t="s">
        <v>336</v>
      </c>
      <c r="H41" t="s">
        <v>425</v>
      </c>
      <c r="I41" t="s">
        <v>426</v>
      </c>
      <c r="J41" s="32" t="s">
        <v>465</v>
      </c>
      <c r="K41">
        <v>1</v>
      </c>
      <c r="L41" s="82">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81" t="str">
        <f t="shared" si="0"/>
        <v>East Hampton</v>
      </c>
      <c r="B42" t="s">
        <v>466</v>
      </c>
      <c r="C42" t="s">
        <v>332</v>
      </c>
      <c r="D42" t="s">
        <v>333</v>
      </c>
      <c r="E42" t="s">
        <v>334</v>
      </c>
      <c r="F42" t="s">
        <v>335</v>
      </c>
      <c r="G42" t="s">
        <v>336</v>
      </c>
      <c r="H42" t="s">
        <v>425</v>
      </c>
      <c r="I42" t="s">
        <v>426</v>
      </c>
      <c r="J42" s="32" t="s">
        <v>467</v>
      </c>
      <c r="K42">
        <v>1</v>
      </c>
      <c r="L42" s="82">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81" t="str">
        <f t="shared" si="0"/>
        <v>East Hartford</v>
      </c>
      <c r="B43" t="s">
        <v>468</v>
      </c>
      <c r="C43" t="s">
        <v>332</v>
      </c>
      <c r="D43" t="s">
        <v>333</v>
      </c>
      <c r="E43" t="s">
        <v>334</v>
      </c>
      <c r="F43" t="s">
        <v>335</v>
      </c>
      <c r="G43" t="s">
        <v>336</v>
      </c>
      <c r="H43" t="s">
        <v>337</v>
      </c>
      <c r="I43" t="s">
        <v>338</v>
      </c>
      <c r="J43" s="32" t="s">
        <v>469</v>
      </c>
      <c r="K43">
        <v>1</v>
      </c>
      <c r="L43" s="82">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81" t="str">
        <f t="shared" si="0"/>
        <v>East Haven</v>
      </c>
      <c r="B44" t="s">
        <v>470</v>
      </c>
      <c r="C44" t="s">
        <v>332</v>
      </c>
      <c r="D44" t="s">
        <v>333</v>
      </c>
      <c r="E44" t="s">
        <v>334</v>
      </c>
      <c r="F44" t="s">
        <v>367</v>
      </c>
      <c r="G44" t="s">
        <v>368</v>
      </c>
      <c r="H44" t="s">
        <v>369</v>
      </c>
      <c r="I44" t="s">
        <v>370</v>
      </c>
      <c r="J44" s="32" t="s">
        <v>471</v>
      </c>
      <c r="K44">
        <v>1</v>
      </c>
      <c r="L44" s="82">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81" t="str">
        <f t="shared" si="0"/>
        <v>East Lyme</v>
      </c>
      <c r="B45" t="s">
        <v>472</v>
      </c>
      <c r="C45" t="s">
        <v>332</v>
      </c>
      <c r="D45" t="s">
        <v>333</v>
      </c>
      <c r="E45" t="s">
        <v>334</v>
      </c>
      <c r="F45" t="s">
        <v>387</v>
      </c>
      <c r="G45" t="s">
        <v>388</v>
      </c>
      <c r="H45" t="s">
        <v>389</v>
      </c>
      <c r="I45" t="s">
        <v>390</v>
      </c>
      <c r="J45" s="32" t="s">
        <v>473</v>
      </c>
      <c r="K45">
        <v>1</v>
      </c>
      <c r="L45" s="82">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81" t="str">
        <f t="shared" si="0"/>
        <v>East Windsor</v>
      </c>
      <c r="B46" t="s">
        <v>474</v>
      </c>
      <c r="C46" t="s">
        <v>332</v>
      </c>
      <c r="D46" t="s">
        <v>333</v>
      </c>
      <c r="E46" t="s">
        <v>334</v>
      </c>
      <c r="F46" t="s">
        <v>335</v>
      </c>
      <c r="G46" t="s">
        <v>336</v>
      </c>
      <c r="H46" t="s">
        <v>337</v>
      </c>
      <c r="I46" t="s">
        <v>338</v>
      </c>
      <c r="J46" s="32" t="s">
        <v>475</v>
      </c>
      <c r="K46">
        <v>1</v>
      </c>
      <c r="L46" s="82">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81" t="str">
        <f t="shared" si="0"/>
        <v>Eastford</v>
      </c>
      <c r="B47" t="s">
        <v>476</v>
      </c>
      <c r="C47" t="s">
        <v>332</v>
      </c>
      <c r="D47" t="s">
        <v>333</v>
      </c>
      <c r="E47" t="s">
        <v>334</v>
      </c>
      <c r="F47" t="s">
        <v>347</v>
      </c>
      <c r="G47" t="s">
        <v>348</v>
      </c>
      <c r="H47" t="s">
        <v>349</v>
      </c>
      <c r="I47" t="s">
        <v>350</v>
      </c>
      <c r="J47" s="32" t="s">
        <v>477</v>
      </c>
      <c r="K47">
        <v>0</v>
      </c>
      <c r="L47" s="82">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81" t="str">
        <f t="shared" si="0"/>
        <v>Easton</v>
      </c>
      <c r="B48" t="s">
        <v>478</v>
      </c>
      <c r="C48" t="s">
        <v>332</v>
      </c>
      <c r="D48" t="s">
        <v>333</v>
      </c>
      <c r="E48" t="s">
        <v>334</v>
      </c>
      <c r="F48" t="s">
        <v>479</v>
      </c>
      <c r="G48" t="s">
        <v>480</v>
      </c>
      <c r="H48" t="s">
        <v>397</v>
      </c>
      <c r="I48" t="s">
        <v>398</v>
      </c>
      <c r="J48" s="32" t="s">
        <v>481</v>
      </c>
      <c r="K48">
        <v>1</v>
      </c>
      <c r="L48" s="82">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81" t="str">
        <f t="shared" si="0"/>
        <v>Ellington</v>
      </c>
      <c r="B49" t="s">
        <v>482</v>
      </c>
      <c r="C49" t="s">
        <v>332</v>
      </c>
      <c r="D49" t="s">
        <v>333</v>
      </c>
      <c r="E49" t="s">
        <v>334</v>
      </c>
      <c r="F49" t="s">
        <v>335</v>
      </c>
      <c r="G49" t="s">
        <v>336</v>
      </c>
      <c r="H49" t="s">
        <v>337</v>
      </c>
      <c r="I49" t="s">
        <v>338</v>
      </c>
      <c r="J49" s="32" t="s">
        <v>483</v>
      </c>
      <c r="K49">
        <v>1</v>
      </c>
      <c r="L49" s="82">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81" t="str">
        <f t="shared" si="0"/>
        <v>Enfield</v>
      </c>
      <c r="B50" t="s">
        <v>484</v>
      </c>
      <c r="C50" t="s">
        <v>332</v>
      </c>
      <c r="D50" t="s">
        <v>333</v>
      </c>
      <c r="E50" t="s">
        <v>334</v>
      </c>
      <c r="F50" t="s">
        <v>335</v>
      </c>
      <c r="G50" t="s">
        <v>336</v>
      </c>
      <c r="H50" t="s">
        <v>337</v>
      </c>
      <c r="I50" t="s">
        <v>338</v>
      </c>
      <c r="J50" s="32" t="s">
        <v>485</v>
      </c>
      <c r="K50">
        <v>1</v>
      </c>
      <c r="L50" s="82">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81" t="str">
        <f t="shared" si="0"/>
        <v>Essex</v>
      </c>
      <c r="B51" t="s">
        <v>486</v>
      </c>
      <c r="C51" t="s">
        <v>332</v>
      </c>
      <c r="D51" t="s">
        <v>333</v>
      </c>
      <c r="E51" t="s">
        <v>334</v>
      </c>
      <c r="F51" t="s">
        <v>487</v>
      </c>
      <c r="G51" t="s">
        <v>488</v>
      </c>
      <c r="H51" t="s">
        <v>425</v>
      </c>
      <c r="I51" t="s">
        <v>426</v>
      </c>
      <c r="J51" s="32" t="s">
        <v>489</v>
      </c>
      <c r="K51">
        <v>1</v>
      </c>
      <c r="L51" s="82">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81" t="str">
        <f t="shared" si="0"/>
        <v>Fairfield</v>
      </c>
      <c r="B52" t="s">
        <v>490</v>
      </c>
      <c r="C52" t="s">
        <v>332</v>
      </c>
      <c r="D52" t="s">
        <v>333</v>
      </c>
      <c r="E52" t="s">
        <v>334</v>
      </c>
      <c r="F52" t="s">
        <v>491</v>
      </c>
      <c r="G52" t="s">
        <v>492</v>
      </c>
      <c r="H52" t="s">
        <v>397</v>
      </c>
      <c r="I52" t="s">
        <v>398</v>
      </c>
      <c r="J52" s="32" t="s">
        <v>493</v>
      </c>
      <c r="K52">
        <v>1</v>
      </c>
      <c r="L52" s="82">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81" t="str">
        <f t="shared" si="0"/>
        <v>Farmington</v>
      </c>
      <c r="B53" t="s">
        <v>494</v>
      </c>
      <c r="C53" t="s">
        <v>332</v>
      </c>
      <c r="D53" t="s">
        <v>333</v>
      </c>
      <c r="E53" t="s">
        <v>334</v>
      </c>
      <c r="F53" t="s">
        <v>335</v>
      </c>
      <c r="G53" t="s">
        <v>336</v>
      </c>
      <c r="H53" t="s">
        <v>337</v>
      </c>
      <c r="I53" t="s">
        <v>338</v>
      </c>
      <c r="J53" s="32" t="s">
        <v>495</v>
      </c>
      <c r="K53">
        <v>1</v>
      </c>
      <c r="L53" s="82">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81" t="str">
        <f t="shared" si="0"/>
        <v>Franklin</v>
      </c>
      <c r="B54" t="s">
        <v>496</v>
      </c>
      <c r="C54" t="s">
        <v>332</v>
      </c>
      <c r="D54" t="s">
        <v>333</v>
      </c>
      <c r="E54" t="s">
        <v>334</v>
      </c>
      <c r="F54" t="s">
        <v>387</v>
      </c>
      <c r="G54" t="s">
        <v>388</v>
      </c>
      <c r="H54" t="s">
        <v>389</v>
      </c>
      <c r="I54" t="s">
        <v>390</v>
      </c>
      <c r="J54" s="32" t="s">
        <v>497</v>
      </c>
      <c r="K54">
        <v>1</v>
      </c>
      <c r="L54" s="82">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81" t="str">
        <f t="shared" si="0"/>
        <v>Glastonbury</v>
      </c>
      <c r="B55" t="s">
        <v>498</v>
      </c>
      <c r="C55" t="s">
        <v>332</v>
      </c>
      <c r="D55" t="s">
        <v>333</v>
      </c>
      <c r="E55" t="s">
        <v>334</v>
      </c>
      <c r="F55" t="s">
        <v>335</v>
      </c>
      <c r="G55" t="s">
        <v>336</v>
      </c>
      <c r="H55" t="s">
        <v>337</v>
      </c>
      <c r="I55" t="s">
        <v>338</v>
      </c>
      <c r="J55" s="32" t="s">
        <v>499</v>
      </c>
      <c r="K55">
        <v>1</v>
      </c>
      <c r="L55" s="82">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81" t="str">
        <f t="shared" si="0"/>
        <v>Goshen</v>
      </c>
      <c r="B56" t="s">
        <v>500</v>
      </c>
      <c r="C56" t="s">
        <v>332</v>
      </c>
      <c r="D56" t="s">
        <v>333</v>
      </c>
      <c r="E56" t="s">
        <v>334</v>
      </c>
      <c r="F56" t="s">
        <v>355</v>
      </c>
      <c r="G56" t="s">
        <v>356</v>
      </c>
      <c r="H56" t="s">
        <v>357</v>
      </c>
      <c r="I56" t="s">
        <v>358</v>
      </c>
      <c r="J56" s="32" t="s">
        <v>501</v>
      </c>
      <c r="K56">
        <v>0</v>
      </c>
      <c r="L56" s="82">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81" t="str">
        <f t="shared" si="0"/>
        <v>Granby</v>
      </c>
      <c r="B57" t="s">
        <v>502</v>
      </c>
      <c r="C57" t="s">
        <v>332</v>
      </c>
      <c r="D57" t="s">
        <v>333</v>
      </c>
      <c r="E57" t="s">
        <v>334</v>
      </c>
      <c r="F57" t="s">
        <v>335</v>
      </c>
      <c r="G57" t="s">
        <v>336</v>
      </c>
      <c r="H57" t="s">
        <v>337</v>
      </c>
      <c r="I57" t="s">
        <v>338</v>
      </c>
      <c r="J57" s="32" t="s">
        <v>503</v>
      </c>
      <c r="K57">
        <v>1</v>
      </c>
      <c r="L57" s="82">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81" t="str">
        <f t="shared" si="0"/>
        <v>Greenwich</v>
      </c>
      <c r="B58" t="s">
        <v>504</v>
      </c>
      <c r="C58" t="s">
        <v>332</v>
      </c>
      <c r="D58" t="s">
        <v>333</v>
      </c>
      <c r="E58" t="s">
        <v>334</v>
      </c>
      <c r="F58" t="s">
        <v>505</v>
      </c>
      <c r="G58" t="s">
        <v>506</v>
      </c>
      <c r="H58" t="s">
        <v>375</v>
      </c>
      <c r="I58" t="s">
        <v>376</v>
      </c>
      <c r="J58" s="32" t="s">
        <v>507</v>
      </c>
      <c r="K58">
        <v>1</v>
      </c>
      <c r="L58" s="82">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81" t="str">
        <f t="shared" si="0"/>
        <v>Griswold</v>
      </c>
      <c r="B59" t="s">
        <v>508</v>
      </c>
      <c r="C59" t="s">
        <v>332</v>
      </c>
      <c r="D59" t="s">
        <v>333</v>
      </c>
      <c r="E59" t="s">
        <v>334</v>
      </c>
      <c r="F59" t="s">
        <v>387</v>
      </c>
      <c r="G59" t="s">
        <v>388</v>
      </c>
      <c r="H59" t="s">
        <v>389</v>
      </c>
      <c r="I59" t="s">
        <v>390</v>
      </c>
      <c r="J59" s="32" t="s">
        <v>509</v>
      </c>
      <c r="K59">
        <v>1</v>
      </c>
      <c r="L59" s="82">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81" t="str">
        <f t="shared" si="0"/>
        <v>Groton</v>
      </c>
      <c r="B60" t="s">
        <v>510</v>
      </c>
      <c r="C60" t="s">
        <v>332</v>
      </c>
      <c r="D60" t="s">
        <v>333</v>
      </c>
      <c r="E60" t="s">
        <v>334</v>
      </c>
      <c r="F60" t="s">
        <v>387</v>
      </c>
      <c r="G60" t="s">
        <v>388</v>
      </c>
      <c r="H60" t="s">
        <v>389</v>
      </c>
      <c r="I60" t="s">
        <v>390</v>
      </c>
      <c r="J60" s="32" t="s">
        <v>511</v>
      </c>
      <c r="K60">
        <v>1</v>
      </c>
      <c r="L60" s="82">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81" t="str">
        <f t="shared" si="0"/>
        <v>Guilford</v>
      </c>
      <c r="B61" t="s">
        <v>512</v>
      </c>
      <c r="C61" t="s">
        <v>332</v>
      </c>
      <c r="D61" t="s">
        <v>333</v>
      </c>
      <c r="E61" t="s">
        <v>334</v>
      </c>
      <c r="F61" t="s">
        <v>367</v>
      </c>
      <c r="G61" t="s">
        <v>368</v>
      </c>
      <c r="H61" t="s">
        <v>369</v>
      </c>
      <c r="I61" t="s">
        <v>370</v>
      </c>
      <c r="J61" s="32" t="s">
        <v>513</v>
      </c>
      <c r="K61">
        <v>1</v>
      </c>
      <c r="L61" s="82">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81" t="str">
        <f t="shared" si="0"/>
        <v>Haddam</v>
      </c>
      <c r="B62" t="s">
        <v>514</v>
      </c>
      <c r="C62" t="s">
        <v>332</v>
      </c>
      <c r="D62" t="s">
        <v>333</v>
      </c>
      <c r="E62" t="s">
        <v>334</v>
      </c>
      <c r="F62" t="s">
        <v>335</v>
      </c>
      <c r="G62" t="s">
        <v>336</v>
      </c>
      <c r="H62" t="s">
        <v>425</v>
      </c>
      <c r="I62" t="s">
        <v>426</v>
      </c>
      <c r="J62" s="32" t="s">
        <v>515</v>
      </c>
      <c r="K62">
        <v>1</v>
      </c>
      <c r="L62" s="82">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81" t="str">
        <f t="shared" si="0"/>
        <v>Hamden</v>
      </c>
      <c r="B63" t="s">
        <v>516</v>
      </c>
      <c r="C63" t="s">
        <v>332</v>
      </c>
      <c r="D63" t="s">
        <v>333</v>
      </c>
      <c r="E63" t="s">
        <v>334</v>
      </c>
      <c r="F63" t="s">
        <v>367</v>
      </c>
      <c r="G63" t="s">
        <v>368</v>
      </c>
      <c r="H63" t="s">
        <v>369</v>
      </c>
      <c r="I63" t="s">
        <v>370</v>
      </c>
      <c r="J63" s="32" t="s">
        <v>517</v>
      </c>
      <c r="K63">
        <v>1</v>
      </c>
      <c r="L63" s="82">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81" t="str">
        <f t="shared" si="0"/>
        <v>Hampton</v>
      </c>
      <c r="B64" t="s">
        <v>518</v>
      </c>
      <c r="C64" t="s">
        <v>332</v>
      </c>
      <c r="D64" t="s">
        <v>333</v>
      </c>
      <c r="E64" t="s">
        <v>334</v>
      </c>
      <c r="F64" t="s">
        <v>347</v>
      </c>
      <c r="G64" t="s">
        <v>348</v>
      </c>
      <c r="H64" t="s">
        <v>349</v>
      </c>
      <c r="I64" t="s">
        <v>350</v>
      </c>
      <c r="J64" s="32" t="s">
        <v>519</v>
      </c>
      <c r="K64">
        <v>0</v>
      </c>
      <c r="L64" s="82">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81" t="str">
        <f t="shared" si="0"/>
        <v>Hartford</v>
      </c>
      <c r="B65" t="s">
        <v>520</v>
      </c>
      <c r="C65" t="s">
        <v>332</v>
      </c>
      <c r="D65" t="s">
        <v>333</v>
      </c>
      <c r="E65" t="s">
        <v>334</v>
      </c>
      <c r="F65" t="s">
        <v>335</v>
      </c>
      <c r="G65" t="s">
        <v>336</v>
      </c>
      <c r="H65" t="s">
        <v>337</v>
      </c>
      <c r="I65" t="s">
        <v>338</v>
      </c>
      <c r="J65" s="32" t="s">
        <v>521</v>
      </c>
      <c r="K65">
        <v>1</v>
      </c>
      <c r="L65" s="82">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81" t="str">
        <f t="shared" si="0"/>
        <v>Hartland</v>
      </c>
      <c r="B66" t="s">
        <v>522</v>
      </c>
      <c r="C66" t="s">
        <v>332</v>
      </c>
      <c r="D66" t="s">
        <v>333</v>
      </c>
      <c r="E66" t="s">
        <v>334</v>
      </c>
      <c r="F66" t="s">
        <v>355</v>
      </c>
      <c r="G66" t="s">
        <v>356</v>
      </c>
      <c r="H66" t="s">
        <v>357</v>
      </c>
      <c r="I66" t="s">
        <v>358</v>
      </c>
      <c r="J66" s="32" t="s">
        <v>523</v>
      </c>
      <c r="K66">
        <v>0</v>
      </c>
      <c r="L66" s="82">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81" t="str">
        <f t="shared" ref="A67:A130" si="1">_xlfn.TEXTBEFORE(J67," town")</f>
        <v>Harwinton</v>
      </c>
      <c r="B67" t="s">
        <v>524</v>
      </c>
      <c r="C67" t="s">
        <v>332</v>
      </c>
      <c r="D67" t="s">
        <v>333</v>
      </c>
      <c r="E67" t="s">
        <v>334</v>
      </c>
      <c r="F67" t="s">
        <v>355</v>
      </c>
      <c r="G67" t="s">
        <v>356</v>
      </c>
      <c r="H67" t="s">
        <v>357</v>
      </c>
      <c r="I67" t="s">
        <v>358</v>
      </c>
      <c r="J67" s="32" t="s">
        <v>525</v>
      </c>
      <c r="K67">
        <v>0</v>
      </c>
      <c r="L67" s="82">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81" t="str">
        <f t="shared" si="1"/>
        <v>Hebron</v>
      </c>
      <c r="B68" t="s">
        <v>526</v>
      </c>
      <c r="C68" t="s">
        <v>332</v>
      </c>
      <c r="D68" t="s">
        <v>333</v>
      </c>
      <c r="E68" t="s">
        <v>334</v>
      </c>
      <c r="F68" t="s">
        <v>335</v>
      </c>
      <c r="G68" t="s">
        <v>336</v>
      </c>
      <c r="H68" t="s">
        <v>337</v>
      </c>
      <c r="I68" t="s">
        <v>338</v>
      </c>
      <c r="J68" s="32" t="s">
        <v>527</v>
      </c>
      <c r="K68">
        <v>1</v>
      </c>
      <c r="L68" s="82">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81" t="str">
        <f t="shared" si="1"/>
        <v>Kent</v>
      </c>
      <c r="B69" t="s">
        <v>528</v>
      </c>
      <c r="C69" t="s">
        <v>332</v>
      </c>
      <c r="D69" t="s">
        <v>333</v>
      </c>
      <c r="E69" t="s">
        <v>334</v>
      </c>
      <c r="F69" t="s">
        <v>355</v>
      </c>
      <c r="G69" t="s">
        <v>356</v>
      </c>
      <c r="H69" t="s">
        <v>357</v>
      </c>
      <c r="I69" t="s">
        <v>358</v>
      </c>
      <c r="J69" s="32" t="s">
        <v>529</v>
      </c>
      <c r="K69">
        <v>0</v>
      </c>
      <c r="L69" s="82">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81" t="str">
        <f t="shared" si="1"/>
        <v>Killingly</v>
      </c>
      <c r="B70" t="s">
        <v>530</v>
      </c>
      <c r="C70" t="s">
        <v>332</v>
      </c>
      <c r="D70" t="s">
        <v>333</v>
      </c>
      <c r="E70" t="s">
        <v>334</v>
      </c>
      <c r="F70" t="s">
        <v>347</v>
      </c>
      <c r="G70" t="s">
        <v>348</v>
      </c>
      <c r="H70" t="s">
        <v>349</v>
      </c>
      <c r="I70" t="s">
        <v>350</v>
      </c>
      <c r="J70" s="32" t="s">
        <v>531</v>
      </c>
      <c r="K70">
        <v>0</v>
      </c>
      <c r="L70" s="82">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81" t="str">
        <f t="shared" si="1"/>
        <v>Killingworth</v>
      </c>
      <c r="B71" t="s">
        <v>532</v>
      </c>
      <c r="C71" t="s">
        <v>332</v>
      </c>
      <c r="D71" t="s">
        <v>333</v>
      </c>
      <c r="E71" t="s">
        <v>334</v>
      </c>
      <c r="F71" t="s">
        <v>533</v>
      </c>
      <c r="G71" t="s">
        <v>534</v>
      </c>
      <c r="H71" t="s">
        <v>425</v>
      </c>
      <c r="I71" t="s">
        <v>426</v>
      </c>
      <c r="J71" s="32" t="s">
        <v>535</v>
      </c>
      <c r="K71">
        <v>1</v>
      </c>
      <c r="L71" s="82">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81" t="str">
        <f t="shared" si="1"/>
        <v>Lebanon</v>
      </c>
      <c r="B72" t="s">
        <v>536</v>
      </c>
      <c r="C72" t="s">
        <v>332</v>
      </c>
      <c r="D72" t="s">
        <v>333</v>
      </c>
      <c r="E72" t="s">
        <v>334</v>
      </c>
      <c r="F72" t="s">
        <v>537</v>
      </c>
      <c r="G72" t="s">
        <v>538</v>
      </c>
      <c r="H72" t="s">
        <v>389</v>
      </c>
      <c r="I72" t="s">
        <v>390</v>
      </c>
      <c r="J72" s="32" t="s">
        <v>539</v>
      </c>
      <c r="K72">
        <v>1</v>
      </c>
      <c r="L72" s="82">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81" t="str">
        <f t="shared" si="1"/>
        <v>Ledyard</v>
      </c>
      <c r="B73" t="s">
        <v>540</v>
      </c>
      <c r="C73" t="s">
        <v>332</v>
      </c>
      <c r="D73" t="s">
        <v>333</v>
      </c>
      <c r="E73" t="s">
        <v>334</v>
      </c>
      <c r="F73" t="s">
        <v>387</v>
      </c>
      <c r="G73" t="s">
        <v>388</v>
      </c>
      <c r="H73" t="s">
        <v>389</v>
      </c>
      <c r="I73" t="s">
        <v>390</v>
      </c>
      <c r="J73" s="32" t="s">
        <v>541</v>
      </c>
      <c r="K73">
        <v>1</v>
      </c>
      <c r="L73" s="82">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81" t="str">
        <f t="shared" si="1"/>
        <v>Lisbon</v>
      </c>
      <c r="B74" t="s">
        <v>542</v>
      </c>
      <c r="C74" t="s">
        <v>332</v>
      </c>
      <c r="D74" t="s">
        <v>333</v>
      </c>
      <c r="E74" t="s">
        <v>334</v>
      </c>
      <c r="F74" t="s">
        <v>387</v>
      </c>
      <c r="G74" t="s">
        <v>388</v>
      </c>
      <c r="H74" t="s">
        <v>389</v>
      </c>
      <c r="I74" t="s">
        <v>390</v>
      </c>
      <c r="J74" s="32" t="s">
        <v>543</v>
      </c>
      <c r="K74">
        <v>1</v>
      </c>
      <c r="L74" s="82">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81" t="str">
        <f t="shared" si="1"/>
        <v>Litchfield</v>
      </c>
      <c r="B75" t="s">
        <v>544</v>
      </c>
      <c r="C75" t="s">
        <v>332</v>
      </c>
      <c r="D75" t="s">
        <v>333</v>
      </c>
      <c r="E75" t="s">
        <v>334</v>
      </c>
      <c r="F75" t="s">
        <v>355</v>
      </c>
      <c r="G75" t="s">
        <v>356</v>
      </c>
      <c r="H75" t="s">
        <v>357</v>
      </c>
      <c r="I75" t="s">
        <v>358</v>
      </c>
      <c r="J75" s="32" t="s">
        <v>545</v>
      </c>
      <c r="K75">
        <v>0</v>
      </c>
      <c r="L75" s="82">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81" t="str">
        <f t="shared" si="1"/>
        <v>Lyme</v>
      </c>
      <c r="B76" t="s">
        <v>546</v>
      </c>
      <c r="C76" t="s">
        <v>332</v>
      </c>
      <c r="D76" t="s">
        <v>333</v>
      </c>
      <c r="E76" t="s">
        <v>334</v>
      </c>
      <c r="F76" t="s">
        <v>547</v>
      </c>
      <c r="G76" t="s">
        <v>548</v>
      </c>
      <c r="H76" t="s">
        <v>425</v>
      </c>
      <c r="I76" t="s">
        <v>426</v>
      </c>
      <c r="J76" s="32" t="s">
        <v>549</v>
      </c>
      <c r="K76">
        <v>1</v>
      </c>
      <c r="L76" s="82">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81" t="str">
        <f t="shared" si="1"/>
        <v>Madison</v>
      </c>
      <c r="B77" t="s">
        <v>550</v>
      </c>
      <c r="C77" t="s">
        <v>332</v>
      </c>
      <c r="D77" t="s">
        <v>333</v>
      </c>
      <c r="E77" t="s">
        <v>334</v>
      </c>
      <c r="F77" t="s">
        <v>367</v>
      </c>
      <c r="G77" t="s">
        <v>368</v>
      </c>
      <c r="H77" t="s">
        <v>369</v>
      </c>
      <c r="I77" t="s">
        <v>370</v>
      </c>
      <c r="J77" s="32" t="s">
        <v>551</v>
      </c>
      <c r="K77">
        <v>1</v>
      </c>
      <c r="L77" s="82">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81" t="str">
        <f t="shared" si="1"/>
        <v>Manchester</v>
      </c>
      <c r="B78" t="s">
        <v>552</v>
      </c>
      <c r="C78" t="s">
        <v>332</v>
      </c>
      <c r="D78" t="s">
        <v>333</v>
      </c>
      <c r="E78" t="s">
        <v>334</v>
      </c>
      <c r="F78" t="s">
        <v>335</v>
      </c>
      <c r="G78" t="s">
        <v>336</v>
      </c>
      <c r="H78" t="s">
        <v>337</v>
      </c>
      <c r="I78" t="s">
        <v>338</v>
      </c>
      <c r="J78" s="32" t="s">
        <v>553</v>
      </c>
      <c r="K78">
        <v>1</v>
      </c>
      <c r="L78" s="82">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81" t="str">
        <f t="shared" si="1"/>
        <v>Mansfield</v>
      </c>
      <c r="B79" t="s">
        <v>554</v>
      </c>
      <c r="C79" t="s">
        <v>332</v>
      </c>
      <c r="D79" t="s">
        <v>333</v>
      </c>
      <c r="E79" t="s">
        <v>334</v>
      </c>
      <c r="F79" t="s">
        <v>335</v>
      </c>
      <c r="G79" t="s">
        <v>336</v>
      </c>
      <c r="H79" t="s">
        <v>337</v>
      </c>
      <c r="I79" t="s">
        <v>338</v>
      </c>
      <c r="J79" s="32" t="s">
        <v>555</v>
      </c>
      <c r="K79">
        <v>1</v>
      </c>
      <c r="L79" s="82">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81" t="str">
        <f t="shared" si="1"/>
        <v>Marlborough</v>
      </c>
      <c r="B80" t="s">
        <v>556</v>
      </c>
      <c r="C80" t="s">
        <v>332</v>
      </c>
      <c r="D80" t="s">
        <v>333</v>
      </c>
      <c r="E80" t="s">
        <v>334</v>
      </c>
      <c r="F80" t="s">
        <v>335</v>
      </c>
      <c r="G80" t="s">
        <v>336</v>
      </c>
      <c r="H80" t="s">
        <v>337</v>
      </c>
      <c r="I80" t="s">
        <v>338</v>
      </c>
      <c r="J80" s="32" t="s">
        <v>557</v>
      </c>
      <c r="K80">
        <v>1</v>
      </c>
      <c r="L80" s="82">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81" t="str">
        <f t="shared" si="1"/>
        <v>Meriden</v>
      </c>
      <c r="B81" t="s">
        <v>558</v>
      </c>
      <c r="C81" t="s">
        <v>332</v>
      </c>
      <c r="D81" t="s">
        <v>333</v>
      </c>
      <c r="E81" t="s">
        <v>334</v>
      </c>
      <c r="F81" t="s">
        <v>367</v>
      </c>
      <c r="G81" t="s">
        <v>368</v>
      </c>
      <c r="H81" t="s">
        <v>369</v>
      </c>
      <c r="I81" t="s">
        <v>370</v>
      </c>
      <c r="J81" s="32" t="s">
        <v>559</v>
      </c>
      <c r="K81">
        <v>1</v>
      </c>
      <c r="L81" s="82">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81" t="str">
        <f t="shared" si="1"/>
        <v>Middlebury</v>
      </c>
      <c r="B82" t="s">
        <v>560</v>
      </c>
      <c r="C82" t="s">
        <v>332</v>
      </c>
      <c r="D82" t="s">
        <v>333</v>
      </c>
      <c r="E82" t="s">
        <v>334</v>
      </c>
      <c r="F82" t="s">
        <v>379</v>
      </c>
      <c r="G82" t="s">
        <v>380</v>
      </c>
      <c r="H82" t="s">
        <v>343</v>
      </c>
      <c r="I82" t="s">
        <v>344</v>
      </c>
      <c r="J82" s="32" t="s">
        <v>561</v>
      </c>
      <c r="K82">
        <v>1</v>
      </c>
      <c r="L82" s="82">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81" t="str">
        <f t="shared" si="1"/>
        <v>Middlefield</v>
      </c>
      <c r="B83" t="s">
        <v>562</v>
      </c>
      <c r="C83" t="s">
        <v>332</v>
      </c>
      <c r="D83" t="s">
        <v>333</v>
      </c>
      <c r="E83" t="s">
        <v>334</v>
      </c>
      <c r="F83" t="s">
        <v>335</v>
      </c>
      <c r="G83" t="s">
        <v>336</v>
      </c>
      <c r="H83" t="s">
        <v>425</v>
      </c>
      <c r="I83" t="s">
        <v>426</v>
      </c>
      <c r="J83" s="32" t="s">
        <v>563</v>
      </c>
      <c r="K83">
        <v>1</v>
      </c>
      <c r="L83" s="82">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81" t="str">
        <f t="shared" si="1"/>
        <v>Middletown</v>
      </c>
      <c r="B84" t="s">
        <v>564</v>
      </c>
      <c r="C84" t="s">
        <v>332</v>
      </c>
      <c r="D84" t="s">
        <v>333</v>
      </c>
      <c r="E84" t="s">
        <v>334</v>
      </c>
      <c r="F84" t="s">
        <v>335</v>
      </c>
      <c r="G84" t="s">
        <v>336</v>
      </c>
      <c r="H84" t="s">
        <v>425</v>
      </c>
      <c r="I84" t="s">
        <v>426</v>
      </c>
      <c r="J84" s="32" t="s">
        <v>565</v>
      </c>
      <c r="K84">
        <v>1</v>
      </c>
      <c r="L84" s="82">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81" t="str">
        <f t="shared" si="1"/>
        <v>Milford</v>
      </c>
      <c r="B85" t="s">
        <v>566</v>
      </c>
      <c r="C85" t="s">
        <v>332</v>
      </c>
      <c r="D85" t="s">
        <v>333</v>
      </c>
      <c r="E85" t="s">
        <v>334</v>
      </c>
      <c r="F85" t="s">
        <v>567</v>
      </c>
      <c r="G85" t="s">
        <v>568</v>
      </c>
      <c r="H85" t="s">
        <v>369</v>
      </c>
      <c r="I85" t="s">
        <v>370</v>
      </c>
      <c r="J85" s="32" t="s">
        <v>569</v>
      </c>
      <c r="K85">
        <v>1</v>
      </c>
      <c r="L85" s="82">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81" t="str">
        <f t="shared" si="1"/>
        <v>Monroe</v>
      </c>
      <c r="B86" t="s">
        <v>570</v>
      </c>
      <c r="C86" t="s">
        <v>332</v>
      </c>
      <c r="D86" t="s">
        <v>333</v>
      </c>
      <c r="E86" t="s">
        <v>334</v>
      </c>
      <c r="F86" t="s">
        <v>571</v>
      </c>
      <c r="G86" t="s">
        <v>572</v>
      </c>
      <c r="H86" t="s">
        <v>397</v>
      </c>
      <c r="I86" t="s">
        <v>398</v>
      </c>
      <c r="J86" s="32" t="s">
        <v>573</v>
      </c>
      <c r="K86">
        <v>1</v>
      </c>
      <c r="L86" s="82">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81" t="str">
        <f t="shared" si="1"/>
        <v>Montville</v>
      </c>
      <c r="B87" t="s">
        <v>574</v>
      </c>
      <c r="C87" t="s">
        <v>332</v>
      </c>
      <c r="D87" t="s">
        <v>333</v>
      </c>
      <c r="E87" t="s">
        <v>334</v>
      </c>
      <c r="F87" t="s">
        <v>387</v>
      </c>
      <c r="G87" t="s">
        <v>388</v>
      </c>
      <c r="H87" t="s">
        <v>389</v>
      </c>
      <c r="I87" t="s">
        <v>390</v>
      </c>
      <c r="J87" s="32" t="s">
        <v>575</v>
      </c>
      <c r="K87">
        <v>1</v>
      </c>
      <c r="L87" s="82">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81" t="str">
        <f t="shared" si="1"/>
        <v>Morris</v>
      </c>
      <c r="B88" t="s">
        <v>576</v>
      </c>
      <c r="C88" t="s">
        <v>332</v>
      </c>
      <c r="D88" t="s">
        <v>333</v>
      </c>
      <c r="E88" t="s">
        <v>334</v>
      </c>
      <c r="F88" t="s">
        <v>355</v>
      </c>
      <c r="G88" t="s">
        <v>356</v>
      </c>
      <c r="H88" t="s">
        <v>357</v>
      </c>
      <c r="I88" t="s">
        <v>358</v>
      </c>
      <c r="J88" s="32" t="s">
        <v>577</v>
      </c>
      <c r="K88">
        <v>0</v>
      </c>
      <c r="L88" s="82">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81" t="str">
        <f t="shared" si="1"/>
        <v>Naugatuck</v>
      </c>
      <c r="B89" t="s">
        <v>578</v>
      </c>
      <c r="C89" t="s">
        <v>332</v>
      </c>
      <c r="D89" t="s">
        <v>333</v>
      </c>
      <c r="E89" t="s">
        <v>334</v>
      </c>
      <c r="F89" t="s">
        <v>379</v>
      </c>
      <c r="G89" t="s">
        <v>380</v>
      </c>
      <c r="H89" t="s">
        <v>343</v>
      </c>
      <c r="I89" t="s">
        <v>344</v>
      </c>
      <c r="J89" s="32" t="s">
        <v>579</v>
      </c>
      <c r="K89">
        <v>1</v>
      </c>
      <c r="L89" s="82">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81" t="str">
        <f t="shared" si="1"/>
        <v>New Britain</v>
      </c>
      <c r="B90" t="s">
        <v>580</v>
      </c>
      <c r="C90" t="s">
        <v>332</v>
      </c>
      <c r="D90" t="s">
        <v>333</v>
      </c>
      <c r="E90" t="s">
        <v>334</v>
      </c>
      <c r="F90" t="s">
        <v>335</v>
      </c>
      <c r="G90" t="s">
        <v>336</v>
      </c>
      <c r="H90" t="s">
        <v>337</v>
      </c>
      <c r="I90" t="s">
        <v>338</v>
      </c>
      <c r="J90" s="32" t="s">
        <v>581</v>
      </c>
      <c r="K90">
        <v>1</v>
      </c>
      <c r="L90" s="82">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81" t="str">
        <f t="shared" si="1"/>
        <v>New Canaan</v>
      </c>
      <c r="B91" t="s">
        <v>582</v>
      </c>
      <c r="C91" t="s">
        <v>332</v>
      </c>
      <c r="D91" t="s">
        <v>333</v>
      </c>
      <c r="E91" t="s">
        <v>334</v>
      </c>
      <c r="F91" t="s">
        <v>583</v>
      </c>
      <c r="G91" t="s">
        <v>584</v>
      </c>
      <c r="H91" t="s">
        <v>375</v>
      </c>
      <c r="I91" t="s">
        <v>376</v>
      </c>
      <c r="J91" s="32" t="s">
        <v>585</v>
      </c>
      <c r="K91">
        <v>1</v>
      </c>
      <c r="L91" s="82">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81" t="str">
        <f t="shared" si="1"/>
        <v>New Fairfield</v>
      </c>
      <c r="B92" t="s">
        <v>586</v>
      </c>
      <c r="C92" t="s">
        <v>332</v>
      </c>
      <c r="D92" t="s">
        <v>333</v>
      </c>
      <c r="E92" t="s">
        <v>334</v>
      </c>
      <c r="F92" t="s">
        <v>373</v>
      </c>
      <c r="G92" t="s">
        <v>374</v>
      </c>
      <c r="H92" t="s">
        <v>375</v>
      </c>
      <c r="I92" t="s">
        <v>376</v>
      </c>
      <c r="J92" s="32" t="s">
        <v>587</v>
      </c>
      <c r="K92">
        <v>1</v>
      </c>
      <c r="L92" s="82">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81" t="str">
        <f t="shared" si="1"/>
        <v>New Hartford</v>
      </c>
      <c r="B93" t="s">
        <v>588</v>
      </c>
      <c r="C93" t="s">
        <v>332</v>
      </c>
      <c r="D93" t="s">
        <v>333</v>
      </c>
      <c r="E93" t="s">
        <v>334</v>
      </c>
      <c r="F93" t="s">
        <v>355</v>
      </c>
      <c r="G93" t="s">
        <v>356</v>
      </c>
      <c r="H93" t="s">
        <v>357</v>
      </c>
      <c r="I93" t="s">
        <v>358</v>
      </c>
      <c r="J93" s="32" t="s">
        <v>589</v>
      </c>
      <c r="K93">
        <v>0</v>
      </c>
      <c r="L93" s="82">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81" t="str">
        <f t="shared" si="1"/>
        <v>New Haven</v>
      </c>
      <c r="B94" t="s">
        <v>590</v>
      </c>
      <c r="C94" t="s">
        <v>332</v>
      </c>
      <c r="D94" t="s">
        <v>333</v>
      </c>
      <c r="E94" t="s">
        <v>334</v>
      </c>
      <c r="F94" t="s">
        <v>367</v>
      </c>
      <c r="G94" t="s">
        <v>368</v>
      </c>
      <c r="H94" t="s">
        <v>369</v>
      </c>
      <c r="I94" t="s">
        <v>370</v>
      </c>
      <c r="J94" s="32" t="s">
        <v>591</v>
      </c>
      <c r="K94">
        <v>1</v>
      </c>
      <c r="L94" s="82">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81" t="str">
        <f t="shared" si="1"/>
        <v>New London</v>
      </c>
      <c r="B95" t="s">
        <v>592</v>
      </c>
      <c r="C95" t="s">
        <v>332</v>
      </c>
      <c r="D95" t="s">
        <v>333</v>
      </c>
      <c r="E95" t="s">
        <v>334</v>
      </c>
      <c r="F95" t="s">
        <v>387</v>
      </c>
      <c r="G95" t="s">
        <v>388</v>
      </c>
      <c r="H95" t="s">
        <v>389</v>
      </c>
      <c r="I95" t="s">
        <v>390</v>
      </c>
      <c r="J95" s="32" t="s">
        <v>593</v>
      </c>
      <c r="K95">
        <v>1</v>
      </c>
      <c r="L95" s="82">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81" t="str">
        <f t="shared" si="1"/>
        <v>New Milford</v>
      </c>
      <c r="B96" t="s">
        <v>594</v>
      </c>
      <c r="C96" t="s">
        <v>332</v>
      </c>
      <c r="D96" t="s">
        <v>333</v>
      </c>
      <c r="E96" t="s">
        <v>334</v>
      </c>
      <c r="F96" t="s">
        <v>595</v>
      </c>
      <c r="G96" t="s">
        <v>596</v>
      </c>
      <c r="H96" t="s">
        <v>375</v>
      </c>
      <c r="I96" t="s">
        <v>376</v>
      </c>
      <c r="J96" s="32" t="s">
        <v>597</v>
      </c>
      <c r="K96">
        <v>1</v>
      </c>
      <c r="L96" s="82">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81" t="str">
        <f t="shared" si="1"/>
        <v>Newington</v>
      </c>
      <c r="B97" t="s">
        <v>598</v>
      </c>
      <c r="C97" t="s">
        <v>332</v>
      </c>
      <c r="D97" t="s">
        <v>333</v>
      </c>
      <c r="E97" t="s">
        <v>334</v>
      </c>
      <c r="F97" t="s">
        <v>335</v>
      </c>
      <c r="G97" t="s">
        <v>336</v>
      </c>
      <c r="H97" t="s">
        <v>337</v>
      </c>
      <c r="I97" t="s">
        <v>338</v>
      </c>
      <c r="J97" s="32" t="s">
        <v>599</v>
      </c>
      <c r="K97">
        <v>1</v>
      </c>
      <c r="L97" s="82">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81" t="str">
        <f t="shared" si="1"/>
        <v>Newtown</v>
      </c>
      <c r="B98" t="s">
        <v>600</v>
      </c>
      <c r="C98" t="s">
        <v>332</v>
      </c>
      <c r="D98" t="s">
        <v>333</v>
      </c>
      <c r="E98" t="s">
        <v>334</v>
      </c>
      <c r="F98" t="s">
        <v>373</v>
      </c>
      <c r="G98" t="s">
        <v>374</v>
      </c>
      <c r="H98" t="s">
        <v>375</v>
      </c>
      <c r="I98" t="s">
        <v>376</v>
      </c>
      <c r="J98" s="32" t="s">
        <v>601</v>
      </c>
      <c r="K98">
        <v>1</v>
      </c>
      <c r="L98" s="82">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81" t="str">
        <f t="shared" si="1"/>
        <v>Norfolk</v>
      </c>
      <c r="B99" t="s">
        <v>602</v>
      </c>
      <c r="C99" t="s">
        <v>332</v>
      </c>
      <c r="D99" t="s">
        <v>333</v>
      </c>
      <c r="E99" t="s">
        <v>334</v>
      </c>
      <c r="F99" t="s">
        <v>355</v>
      </c>
      <c r="G99" t="s">
        <v>356</v>
      </c>
      <c r="H99" t="s">
        <v>357</v>
      </c>
      <c r="I99" t="s">
        <v>358</v>
      </c>
      <c r="J99" s="32" t="s">
        <v>603</v>
      </c>
      <c r="K99">
        <v>0</v>
      </c>
      <c r="L99" s="82">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81" t="str">
        <f t="shared" si="1"/>
        <v>North Branford</v>
      </c>
      <c r="B100" t="s">
        <v>604</v>
      </c>
      <c r="C100" t="s">
        <v>332</v>
      </c>
      <c r="D100" t="s">
        <v>333</v>
      </c>
      <c r="E100" t="s">
        <v>334</v>
      </c>
      <c r="F100" t="s">
        <v>367</v>
      </c>
      <c r="G100" t="s">
        <v>368</v>
      </c>
      <c r="H100" t="s">
        <v>369</v>
      </c>
      <c r="I100" t="s">
        <v>370</v>
      </c>
      <c r="J100" s="32" t="s">
        <v>605</v>
      </c>
      <c r="K100">
        <v>1</v>
      </c>
      <c r="L100" s="82">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81" t="str">
        <f t="shared" si="1"/>
        <v>North Canaan</v>
      </c>
      <c r="B101" t="s">
        <v>606</v>
      </c>
      <c r="C101" t="s">
        <v>332</v>
      </c>
      <c r="D101" t="s">
        <v>333</v>
      </c>
      <c r="E101" t="s">
        <v>334</v>
      </c>
      <c r="F101" t="s">
        <v>355</v>
      </c>
      <c r="G101" t="s">
        <v>356</v>
      </c>
      <c r="H101" t="s">
        <v>357</v>
      </c>
      <c r="I101" t="s">
        <v>358</v>
      </c>
      <c r="J101" s="32" t="s">
        <v>607</v>
      </c>
      <c r="K101">
        <v>0</v>
      </c>
      <c r="L101" s="82">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81" t="str">
        <f t="shared" si="1"/>
        <v>North Haven</v>
      </c>
      <c r="B102" t="s">
        <v>608</v>
      </c>
      <c r="C102" t="s">
        <v>332</v>
      </c>
      <c r="D102" t="s">
        <v>333</v>
      </c>
      <c r="E102" t="s">
        <v>334</v>
      </c>
      <c r="F102" t="s">
        <v>367</v>
      </c>
      <c r="G102" t="s">
        <v>368</v>
      </c>
      <c r="H102" t="s">
        <v>369</v>
      </c>
      <c r="I102" t="s">
        <v>370</v>
      </c>
      <c r="J102" s="32" t="s">
        <v>609</v>
      </c>
      <c r="K102">
        <v>1</v>
      </c>
      <c r="L102" s="82">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81" t="str">
        <f t="shared" si="1"/>
        <v>North Stonington</v>
      </c>
      <c r="B103" t="s">
        <v>610</v>
      </c>
      <c r="C103" t="s">
        <v>332</v>
      </c>
      <c r="D103" t="s">
        <v>333</v>
      </c>
      <c r="E103" t="s">
        <v>334</v>
      </c>
      <c r="F103" t="s">
        <v>387</v>
      </c>
      <c r="G103" t="s">
        <v>388</v>
      </c>
      <c r="H103" t="s">
        <v>389</v>
      </c>
      <c r="I103" t="s">
        <v>390</v>
      </c>
      <c r="J103" s="32" t="s">
        <v>611</v>
      </c>
      <c r="K103">
        <v>1</v>
      </c>
      <c r="L103" s="82">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81" t="str">
        <f t="shared" si="1"/>
        <v>Norwalk</v>
      </c>
      <c r="B104" t="s">
        <v>612</v>
      </c>
      <c r="C104" t="s">
        <v>332</v>
      </c>
      <c r="D104" t="s">
        <v>333</v>
      </c>
      <c r="E104" t="s">
        <v>334</v>
      </c>
      <c r="F104" t="s">
        <v>613</v>
      </c>
      <c r="G104" t="s">
        <v>614</v>
      </c>
      <c r="H104" t="s">
        <v>375</v>
      </c>
      <c r="I104" t="s">
        <v>376</v>
      </c>
      <c r="J104" s="32" t="s">
        <v>615</v>
      </c>
      <c r="K104">
        <v>1</v>
      </c>
      <c r="L104" s="82">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81" t="str">
        <f t="shared" si="1"/>
        <v>Norwich</v>
      </c>
      <c r="B105" t="s">
        <v>616</v>
      </c>
      <c r="C105" t="s">
        <v>332</v>
      </c>
      <c r="D105" t="s">
        <v>333</v>
      </c>
      <c r="E105" t="s">
        <v>334</v>
      </c>
      <c r="F105" t="s">
        <v>387</v>
      </c>
      <c r="G105" t="s">
        <v>388</v>
      </c>
      <c r="H105" t="s">
        <v>389</v>
      </c>
      <c r="I105" t="s">
        <v>390</v>
      </c>
      <c r="J105" s="32" t="s">
        <v>617</v>
      </c>
      <c r="K105">
        <v>1</v>
      </c>
      <c r="L105" s="82">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81" t="str">
        <f t="shared" si="1"/>
        <v>Old Lyme</v>
      </c>
      <c r="B106" t="s">
        <v>618</v>
      </c>
      <c r="C106" t="s">
        <v>332</v>
      </c>
      <c r="D106" t="s">
        <v>333</v>
      </c>
      <c r="E106" t="s">
        <v>334</v>
      </c>
      <c r="F106" t="s">
        <v>619</v>
      </c>
      <c r="G106" t="s">
        <v>620</v>
      </c>
      <c r="H106" t="s">
        <v>425</v>
      </c>
      <c r="I106" t="s">
        <v>426</v>
      </c>
      <c r="J106" s="32" t="s">
        <v>621</v>
      </c>
      <c r="K106">
        <v>1</v>
      </c>
      <c r="L106" s="82">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81" t="str">
        <f t="shared" si="1"/>
        <v>Old Saybrook</v>
      </c>
      <c r="B107" t="s">
        <v>622</v>
      </c>
      <c r="C107" t="s">
        <v>332</v>
      </c>
      <c r="D107" t="s">
        <v>333</v>
      </c>
      <c r="E107" t="s">
        <v>334</v>
      </c>
      <c r="F107" t="s">
        <v>623</v>
      </c>
      <c r="G107" t="s">
        <v>624</v>
      </c>
      <c r="H107" t="s">
        <v>425</v>
      </c>
      <c r="I107" t="s">
        <v>426</v>
      </c>
      <c r="J107" s="32" t="s">
        <v>625</v>
      </c>
      <c r="K107">
        <v>1</v>
      </c>
      <c r="L107" s="82">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81" t="str">
        <f t="shared" si="1"/>
        <v>Orange</v>
      </c>
      <c r="B108" t="s">
        <v>626</v>
      </c>
      <c r="C108" t="s">
        <v>332</v>
      </c>
      <c r="D108" t="s">
        <v>333</v>
      </c>
      <c r="E108" t="s">
        <v>334</v>
      </c>
      <c r="F108" t="s">
        <v>367</v>
      </c>
      <c r="G108" t="s">
        <v>368</v>
      </c>
      <c r="H108" t="s">
        <v>369</v>
      </c>
      <c r="I108" t="s">
        <v>370</v>
      </c>
      <c r="J108" s="32" t="s">
        <v>627</v>
      </c>
      <c r="K108">
        <v>1</v>
      </c>
      <c r="L108" s="82">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81" t="str">
        <f t="shared" si="1"/>
        <v>Oxford</v>
      </c>
      <c r="B109" t="s">
        <v>628</v>
      </c>
      <c r="C109" t="s">
        <v>332</v>
      </c>
      <c r="D109" t="s">
        <v>333</v>
      </c>
      <c r="E109" t="s">
        <v>334</v>
      </c>
      <c r="F109" t="s">
        <v>629</v>
      </c>
      <c r="G109" t="s">
        <v>630</v>
      </c>
      <c r="H109" t="s">
        <v>343</v>
      </c>
      <c r="I109" t="s">
        <v>344</v>
      </c>
      <c r="J109" s="32" t="s">
        <v>631</v>
      </c>
      <c r="K109">
        <v>1</v>
      </c>
      <c r="L109" s="82">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81" t="str">
        <f t="shared" si="1"/>
        <v>Plainfield</v>
      </c>
      <c r="B110" t="s">
        <v>632</v>
      </c>
      <c r="C110" t="s">
        <v>332</v>
      </c>
      <c r="D110" t="s">
        <v>333</v>
      </c>
      <c r="E110" t="s">
        <v>334</v>
      </c>
      <c r="F110" t="s">
        <v>347</v>
      </c>
      <c r="G110" t="s">
        <v>348</v>
      </c>
      <c r="H110" t="s">
        <v>349</v>
      </c>
      <c r="I110" t="s">
        <v>350</v>
      </c>
      <c r="J110" s="32" t="s">
        <v>633</v>
      </c>
      <c r="K110">
        <v>0</v>
      </c>
      <c r="L110" s="82">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81" t="str">
        <f t="shared" si="1"/>
        <v>Plainville</v>
      </c>
      <c r="B111" t="s">
        <v>634</v>
      </c>
      <c r="C111" t="s">
        <v>332</v>
      </c>
      <c r="D111" t="s">
        <v>333</v>
      </c>
      <c r="E111" t="s">
        <v>334</v>
      </c>
      <c r="F111" t="s">
        <v>335</v>
      </c>
      <c r="G111" t="s">
        <v>336</v>
      </c>
      <c r="H111" t="s">
        <v>337</v>
      </c>
      <c r="I111" t="s">
        <v>338</v>
      </c>
      <c r="J111" s="32" t="s">
        <v>635</v>
      </c>
      <c r="K111">
        <v>1</v>
      </c>
      <c r="L111" s="82">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81" t="str">
        <f t="shared" si="1"/>
        <v>Plymouth</v>
      </c>
      <c r="B112" t="s">
        <v>636</v>
      </c>
      <c r="C112" t="s">
        <v>332</v>
      </c>
      <c r="D112" t="s">
        <v>333</v>
      </c>
      <c r="E112" t="s">
        <v>334</v>
      </c>
      <c r="F112" t="s">
        <v>379</v>
      </c>
      <c r="G112" t="s">
        <v>380</v>
      </c>
      <c r="H112" t="s">
        <v>343</v>
      </c>
      <c r="I112" t="s">
        <v>344</v>
      </c>
      <c r="J112" s="32" t="s">
        <v>637</v>
      </c>
      <c r="K112">
        <v>1</v>
      </c>
      <c r="L112" s="82">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81" t="str">
        <f t="shared" si="1"/>
        <v>Pomfret</v>
      </c>
      <c r="B113" t="s">
        <v>638</v>
      </c>
      <c r="C113" t="s">
        <v>332</v>
      </c>
      <c r="D113" t="s">
        <v>333</v>
      </c>
      <c r="E113" t="s">
        <v>334</v>
      </c>
      <c r="F113" t="s">
        <v>347</v>
      </c>
      <c r="G113" t="s">
        <v>348</v>
      </c>
      <c r="H113" t="s">
        <v>349</v>
      </c>
      <c r="I113" t="s">
        <v>350</v>
      </c>
      <c r="J113" s="32" t="s">
        <v>639</v>
      </c>
      <c r="K113">
        <v>0</v>
      </c>
      <c r="L113" s="82">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81" t="str">
        <f t="shared" si="1"/>
        <v>Portland</v>
      </c>
      <c r="B114" t="s">
        <v>640</v>
      </c>
      <c r="C114" t="s">
        <v>332</v>
      </c>
      <c r="D114" t="s">
        <v>333</v>
      </c>
      <c r="E114" t="s">
        <v>334</v>
      </c>
      <c r="F114" t="s">
        <v>335</v>
      </c>
      <c r="G114" t="s">
        <v>336</v>
      </c>
      <c r="H114" t="s">
        <v>425</v>
      </c>
      <c r="I114" t="s">
        <v>426</v>
      </c>
      <c r="J114" s="32" t="s">
        <v>641</v>
      </c>
      <c r="K114">
        <v>1</v>
      </c>
      <c r="L114" s="82">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81" t="str">
        <f t="shared" si="1"/>
        <v>Preston</v>
      </c>
      <c r="B115" t="s">
        <v>642</v>
      </c>
      <c r="C115" t="s">
        <v>332</v>
      </c>
      <c r="D115" t="s">
        <v>333</v>
      </c>
      <c r="E115" t="s">
        <v>334</v>
      </c>
      <c r="F115" t="s">
        <v>387</v>
      </c>
      <c r="G115" t="s">
        <v>388</v>
      </c>
      <c r="H115" t="s">
        <v>389</v>
      </c>
      <c r="I115" t="s">
        <v>390</v>
      </c>
      <c r="J115" s="32" t="s">
        <v>643</v>
      </c>
      <c r="K115">
        <v>1</v>
      </c>
      <c r="L115" s="82">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81" t="str">
        <f t="shared" si="1"/>
        <v>Prospect</v>
      </c>
      <c r="B116" t="s">
        <v>644</v>
      </c>
      <c r="C116" t="s">
        <v>332</v>
      </c>
      <c r="D116" t="s">
        <v>333</v>
      </c>
      <c r="E116" t="s">
        <v>334</v>
      </c>
      <c r="F116" t="s">
        <v>379</v>
      </c>
      <c r="G116" t="s">
        <v>380</v>
      </c>
      <c r="H116" t="s">
        <v>343</v>
      </c>
      <c r="I116" t="s">
        <v>344</v>
      </c>
      <c r="J116" s="32" t="s">
        <v>645</v>
      </c>
      <c r="K116">
        <v>1</v>
      </c>
      <c r="L116" s="82">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81" t="str">
        <f t="shared" si="1"/>
        <v>Putnam</v>
      </c>
      <c r="B117" t="s">
        <v>646</v>
      </c>
      <c r="C117" t="s">
        <v>332</v>
      </c>
      <c r="D117" t="s">
        <v>333</v>
      </c>
      <c r="E117" t="s">
        <v>334</v>
      </c>
      <c r="F117" t="s">
        <v>347</v>
      </c>
      <c r="G117" t="s">
        <v>348</v>
      </c>
      <c r="H117" t="s">
        <v>349</v>
      </c>
      <c r="I117" t="s">
        <v>350</v>
      </c>
      <c r="J117" s="32" t="s">
        <v>647</v>
      </c>
      <c r="K117">
        <v>0</v>
      </c>
      <c r="L117" s="82">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81" t="str">
        <f t="shared" si="1"/>
        <v>Redding</v>
      </c>
      <c r="B118" t="s">
        <v>648</v>
      </c>
      <c r="C118" t="s">
        <v>332</v>
      </c>
      <c r="D118" t="s">
        <v>333</v>
      </c>
      <c r="E118" t="s">
        <v>334</v>
      </c>
      <c r="F118" t="s">
        <v>373</v>
      </c>
      <c r="G118" t="s">
        <v>374</v>
      </c>
      <c r="H118" t="s">
        <v>375</v>
      </c>
      <c r="I118" t="s">
        <v>376</v>
      </c>
      <c r="J118" s="32" t="s">
        <v>649</v>
      </c>
      <c r="K118">
        <v>1</v>
      </c>
      <c r="L118" s="82">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81" t="str">
        <f t="shared" si="1"/>
        <v>Ridgefield</v>
      </c>
      <c r="B119" t="s">
        <v>650</v>
      </c>
      <c r="C119" t="s">
        <v>332</v>
      </c>
      <c r="D119" t="s">
        <v>333</v>
      </c>
      <c r="E119" t="s">
        <v>334</v>
      </c>
      <c r="F119" t="s">
        <v>373</v>
      </c>
      <c r="G119" t="s">
        <v>374</v>
      </c>
      <c r="H119" t="s">
        <v>375</v>
      </c>
      <c r="I119" t="s">
        <v>376</v>
      </c>
      <c r="J119" s="32" t="s">
        <v>651</v>
      </c>
      <c r="K119">
        <v>1</v>
      </c>
      <c r="L119" s="82">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81" t="str">
        <f t="shared" si="1"/>
        <v>Rocky Hill</v>
      </c>
      <c r="B120" t="s">
        <v>652</v>
      </c>
      <c r="C120" t="s">
        <v>332</v>
      </c>
      <c r="D120" t="s">
        <v>333</v>
      </c>
      <c r="E120" t="s">
        <v>334</v>
      </c>
      <c r="F120" t="s">
        <v>335</v>
      </c>
      <c r="G120" t="s">
        <v>336</v>
      </c>
      <c r="H120" t="s">
        <v>337</v>
      </c>
      <c r="I120" t="s">
        <v>338</v>
      </c>
      <c r="J120" s="32" t="s">
        <v>653</v>
      </c>
      <c r="K120">
        <v>1</v>
      </c>
      <c r="L120" s="82">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81" t="str">
        <f t="shared" si="1"/>
        <v>Roxbury</v>
      </c>
      <c r="B121" t="s">
        <v>654</v>
      </c>
      <c r="C121" t="s">
        <v>332</v>
      </c>
      <c r="D121" t="s">
        <v>333</v>
      </c>
      <c r="E121" t="s">
        <v>334</v>
      </c>
      <c r="F121" t="s">
        <v>355</v>
      </c>
      <c r="G121" t="s">
        <v>356</v>
      </c>
      <c r="H121" t="s">
        <v>357</v>
      </c>
      <c r="I121" t="s">
        <v>358</v>
      </c>
      <c r="J121" s="32" t="s">
        <v>655</v>
      </c>
      <c r="K121">
        <v>0</v>
      </c>
      <c r="L121" s="82">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81" t="str">
        <f t="shared" si="1"/>
        <v>Salem</v>
      </c>
      <c r="B122" t="s">
        <v>656</v>
      </c>
      <c r="C122" t="s">
        <v>332</v>
      </c>
      <c r="D122" t="s">
        <v>333</v>
      </c>
      <c r="E122" t="s">
        <v>334</v>
      </c>
      <c r="F122" t="s">
        <v>387</v>
      </c>
      <c r="G122" t="s">
        <v>388</v>
      </c>
      <c r="H122" t="s">
        <v>389</v>
      </c>
      <c r="I122" t="s">
        <v>390</v>
      </c>
      <c r="J122" s="32" t="s">
        <v>657</v>
      </c>
      <c r="K122">
        <v>1</v>
      </c>
      <c r="L122" s="82">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81" t="str">
        <f t="shared" si="1"/>
        <v>Salisbury</v>
      </c>
      <c r="B123" t="s">
        <v>658</v>
      </c>
      <c r="C123" t="s">
        <v>332</v>
      </c>
      <c r="D123" t="s">
        <v>333</v>
      </c>
      <c r="E123" t="s">
        <v>334</v>
      </c>
      <c r="F123" t="s">
        <v>355</v>
      </c>
      <c r="G123" t="s">
        <v>356</v>
      </c>
      <c r="H123" t="s">
        <v>357</v>
      </c>
      <c r="I123" t="s">
        <v>358</v>
      </c>
      <c r="J123" s="32" t="s">
        <v>659</v>
      </c>
      <c r="K123">
        <v>0</v>
      </c>
      <c r="L123" s="82">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81" t="str">
        <f t="shared" si="1"/>
        <v>Scotland</v>
      </c>
      <c r="B124" t="s">
        <v>660</v>
      </c>
      <c r="C124" t="s">
        <v>332</v>
      </c>
      <c r="D124" t="s">
        <v>333</v>
      </c>
      <c r="E124" t="s">
        <v>334</v>
      </c>
      <c r="F124" t="s">
        <v>347</v>
      </c>
      <c r="G124" t="s">
        <v>348</v>
      </c>
      <c r="H124" t="s">
        <v>349</v>
      </c>
      <c r="I124" t="s">
        <v>350</v>
      </c>
      <c r="J124" s="32" t="s">
        <v>661</v>
      </c>
      <c r="K124">
        <v>0</v>
      </c>
      <c r="L124" s="82">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81" t="str">
        <f t="shared" si="1"/>
        <v>Seymour</v>
      </c>
      <c r="B125" t="s">
        <v>662</v>
      </c>
      <c r="C125" t="s">
        <v>332</v>
      </c>
      <c r="D125" t="s">
        <v>333</v>
      </c>
      <c r="E125" t="s">
        <v>334</v>
      </c>
      <c r="F125" t="s">
        <v>663</v>
      </c>
      <c r="G125" t="s">
        <v>664</v>
      </c>
      <c r="H125" t="s">
        <v>343</v>
      </c>
      <c r="I125" t="s">
        <v>344</v>
      </c>
      <c r="J125" s="32" t="s">
        <v>665</v>
      </c>
      <c r="K125">
        <v>1</v>
      </c>
      <c r="L125" s="82">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81" t="str">
        <f t="shared" si="1"/>
        <v>Sharon</v>
      </c>
      <c r="B126" t="s">
        <v>666</v>
      </c>
      <c r="C126" t="s">
        <v>332</v>
      </c>
      <c r="D126" t="s">
        <v>333</v>
      </c>
      <c r="E126" t="s">
        <v>334</v>
      </c>
      <c r="F126" t="s">
        <v>355</v>
      </c>
      <c r="G126" t="s">
        <v>356</v>
      </c>
      <c r="H126" t="s">
        <v>357</v>
      </c>
      <c r="I126" t="s">
        <v>358</v>
      </c>
      <c r="J126" s="32" t="s">
        <v>667</v>
      </c>
      <c r="K126">
        <v>0</v>
      </c>
      <c r="L126" s="82">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81" t="str">
        <f t="shared" si="1"/>
        <v>Shelton</v>
      </c>
      <c r="B127" t="s">
        <v>668</v>
      </c>
      <c r="C127" t="s">
        <v>332</v>
      </c>
      <c r="D127" t="s">
        <v>333</v>
      </c>
      <c r="E127" t="s">
        <v>334</v>
      </c>
      <c r="F127" t="s">
        <v>379</v>
      </c>
      <c r="G127" t="s">
        <v>380</v>
      </c>
      <c r="H127" t="s">
        <v>343</v>
      </c>
      <c r="I127" t="s">
        <v>344</v>
      </c>
      <c r="J127" s="32" t="s">
        <v>669</v>
      </c>
      <c r="K127">
        <v>1</v>
      </c>
      <c r="L127" s="82">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81" t="str">
        <f t="shared" si="1"/>
        <v>Sherman</v>
      </c>
      <c r="B128" t="s">
        <v>670</v>
      </c>
      <c r="C128" t="s">
        <v>332</v>
      </c>
      <c r="D128" t="s">
        <v>333</v>
      </c>
      <c r="E128" t="s">
        <v>334</v>
      </c>
      <c r="F128" t="s">
        <v>373</v>
      </c>
      <c r="G128" t="s">
        <v>374</v>
      </c>
      <c r="H128" t="s">
        <v>375</v>
      </c>
      <c r="I128" t="s">
        <v>376</v>
      </c>
      <c r="J128" s="32" t="s">
        <v>671</v>
      </c>
      <c r="K128">
        <v>1</v>
      </c>
      <c r="L128" s="82">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81" t="str">
        <f t="shared" si="1"/>
        <v>Simsbury</v>
      </c>
      <c r="B129" t="s">
        <v>672</v>
      </c>
      <c r="C129" t="s">
        <v>332</v>
      </c>
      <c r="D129" t="s">
        <v>333</v>
      </c>
      <c r="E129" t="s">
        <v>334</v>
      </c>
      <c r="F129" t="s">
        <v>335</v>
      </c>
      <c r="G129" t="s">
        <v>336</v>
      </c>
      <c r="H129" t="s">
        <v>337</v>
      </c>
      <c r="I129" t="s">
        <v>338</v>
      </c>
      <c r="J129" s="32" t="s">
        <v>673</v>
      </c>
      <c r="K129">
        <v>1</v>
      </c>
      <c r="L129" s="82">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81" t="str">
        <f t="shared" si="1"/>
        <v>Somers</v>
      </c>
      <c r="B130" t="s">
        <v>674</v>
      </c>
      <c r="C130" t="s">
        <v>332</v>
      </c>
      <c r="D130" t="s">
        <v>333</v>
      </c>
      <c r="E130" t="s">
        <v>334</v>
      </c>
      <c r="F130" t="s">
        <v>335</v>
      </c>
      <c r="G130" t="s">
        <v>336</v>
      </c>
      <c r="H130" t="s">
        <v>337</v>
      </c>
      <c r="I130" t="s">
        <v>338</v>
      </c>
      <c r="J130" s="32" t="s">
        <v>675</v>
      </c>
      <c r="K130">
        <v>1</v>
      </c>
      <c r="L130" s="82">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81" t="str">
        <f t="shared" ref="A131:A170" si="2">_xlfn.TEXTBEFORE(J131," town")</f>
        <v>South Windsor</v>
      </c>
      <c r="B131" t="s">
        <v>676</v>
      </c>
      <c r="C131" t="s">
        <v>332</v>
      </c>
      <c r="D131" t="s">
        <v>333</v>
      </c>
      <c r="E131" t="s">
        <v>334</v>
      </c>
      <c r="F131" t="s">
        <v>335</v>
      </c>
      <c r="G131" t="s">
        <v>336</v>
      </c>
      <c r="H131" t="s">
        <v>337</v>
      </c>
      <c r="I131" t="s">
        <v>338</v>
      </c>
      <c r="J131" s="32" t="s">
        <v>677</v>
      </c>
      <c r="K131">
        <v>1</v>
      </c>
      <c r="L131" s="82">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81" t="str">
        <f t="shared" si="2"/>
        <v>Southbury</v>
      </c>
      <c r="B132" t="s">
        <v>678</v>
      </c>
      <c r="C132" t="s">
        <v>332</v>
      </c>
      <c r="D132" t="s">
        <v>333</v>
      </c>
      <c r="E132" t="s">
        <v>334</v>
      </c>
      <c r="F132" t="s">
        <v>379</v>
      </c>
      <c r="G132" t="s">
        <v>380</v>
      </c>
      <c r="H132" t="s">
        <v>343</v>
      </c>
      <c r="I132" t="s">
        <v>344</v>
      </c>
      <c r="J132" s="32" t="s">
        <v>679</v>
      </c>
      <c r="K132">
        <v>1</v>
      </c>
      <c r="L132" s="82">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81" t="str">
        <f t="shared" si="2"/>
        <v>Southington</v>
      </c>
      <c r="B133" t="s">
        <v>680</v>
      </c>
      <c r="C133" t="s">
        <v>332</v>
      </c>
      <c r="D133" t="s">
        <v>333</v>
      </c>
      <c r="E133" t="s">
        <v>334</v>
      </c>
      <c r="F133" t="s">
        <v>335</v>
      </c>
      <c r="G133" t="s">
        <v>336</v>
      </c>
      <c r="H133" t="s">
        <v>337</v>
      </c>
      <c r="I133" t="s">
        <v>338</v>
      </c>
      <c r="J133" s="32" t="s">
        <v>681</v>
      </c>
      <c r="K133">
        <v>1</v>
      </c>
      <c r="L133" s="82">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81" t="str">
        <f t="shared" si="2"/>
        <v>Sprague</v>
      </c>
      <c r="B134" t="s">
        <v>682</v>
      </c>
      <c r="C134" t="s">
        <v>332</v>
      </c>
      <c r="D134" t="s">
        <v>333</v>
      </c>
      <c r="E134" t="s">
        <v>334</v>
      </c>
      <c r="F134" t="s">
        <v>387</v>
      </c>
      <c r="G134" t="s">
        <v>388</v>
      </c>
      <c r="H134" t="s">
        <v>389</v>
      </c>
      <c r="I134" t="s">
        <v>390</v>
      </c>
      <c r="J134" s="32" t="s">
        <v>683</v>
      </c>
      <c r="K134">
        <v>1</v>
      </c>
      <c r="L134" s="82">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81" t="str">
        <f t="shared" si="2"/>
        <v>Stafford</v>
      </c>
      <c r="B135" t="s">
        <v>684</v>
      </c>
      <c r="C135" t="s">
        <v>332</v>
      </c>
      <c r="D135" t="s">
        <v>333</v>
      </c>
      <c r="E135" t="s">
        <v>334</v>
      </c>
      <c r="F135" t="s">
        <v>335</v>
      </c>
      <c r="G135" t="s">
        <v>336</v>
      </c>
      <c r="H135" t="s">
        <v>337</v>
      </c>
      <c r="I135" t="s">
        <v>338</v>
      </c>
      <c r="J135" s="32" t="s">
        <v>685</v>
      </c>
      <c r="K135">
        <v>1</v>
      </c>
      <c r="L135" s="82">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81" t="str">
        <f t="shared" si="2"/>
        <v>Stamford</v>
      </c>
      <c r="B136" t="s">
        <v>686</v>
      </c>
      <c r="C136" t="s">
        <v>332</v>
      </c>
      <c r="D136" t="s">
        <v>333</v>
      </c>
      <c r="E136" t="s">
        <v>334</v>
      </c>
      <c r="F136" t="s">
        <v>687</v>
      </c>
      <c r="G136" t="s">
        <v>688</v>
      </c>
      <c r="H136" t="s">
        <v>375</v>
      </c>
      <c r="I136" t="s">
        <v>376</v>
      </c>
      <c r="J136" s="32" t="s">
        <v>689</v>
      </c>
      <c r="K136">
        <v>1</v>
      </c>
      <c r="L136" s="82">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81" t="str">
        <f t="shared" si="2"/>
        <v>Sterling</v>
      </c>
      <c r="B137" t="s">
        <v>690</v>
      </c>
      <c r="C137" t="s">
        <v>332</v>
      </c>
      <c r="D137" t="s">
        <v>333</v>
      </c>
      <c r="E137" t="s">
        <v>334</v>
      </c>
      <c r="F137" t="s">
        <v>347</v>
      </c>
      <c r="G137" t="s">
        <v>348</v>
      </c>
      <c r="H137" t="s">
        <v>349</v>
      </c>
      <c r="I137" t="s">
        <v>350</v>
      </c>
      <c r="J137" s="32" t="s">
        <v>691</v>
      </c>
      <c r="K137">
        <v>0</v>
      </c>
      <c r="L137" s="82">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81" t="str">
        <f t="shared" si="2"/>
        <v>Stonington</v>
      </c>
      <c r="B138" t="s">
        <v>692</v>
      </c>
      <c r="C138" t="s">
        <v>332</v>
      </c>
      <c r="D138" t="s">
        <v>333</v>
      </c>
      <c r="E138" t="s">
        <v>334</v>
      </c>
      <c r="F138" t="s">
        <v>387</v>
      </c>
      <c r="G138" t="s">
        <v>388</v>
      </c>
      <c r="H138" t="s">
        <v>389</v>
      </c>
      <c r="I138" t="s">
        <v>390</v>
      </c>
      <c r="J138" s="32" t="s">
        <v>693</v>
      </c>
      <c r="K138">
        <v>1</v>
      </c>
      <c r="L138" s="82">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81" t="str">
        <f t="shared" si="2"/>
        <v>Stratford</v>
      </c>
      <c r="B139" t="s">
        <v>694</v>
      </c>
      <c r="C139" t="s">
        <v>332</v>
      </c>
      <c r="D139" t="s">
        <v>333</v>
      </c>
      <c r="E139" t="s">
        <v>334</v>
      </c>
      <c r="F139" t="s">
        <v>695</v>
      </c>
      <c r="G139" t="s">
        <v>696</v>
      </c>
      <c r="H139" t="s">
        <v>397</v>
      </c>
      <c r="I139" t="s">
        <v>398</v>
      </c>
      <c r="J139" s="32" t="s">
        <v>697</v>
      </c>
      <c r="K139">
        <v>1</v>
      </c>
      <c r="L139" s="82">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81" t="str">
        <f t="shared" si="2"/>
        <v>Suffield</v>
      </c>
      <c r="B140" t="s">
        <v>698</v>
      </c>
      <c r="C140" t="s">
        <v>332</v>
      </c>
      <c r="D140" t="s">
        <v>333</v>
      </c>
      <c r="E140" t="s">
        <v>334</v>
      </c>
      <c r="F140" t="s">
        <v>335</v>
      </c>
      <c r="G140" t="s">
        <v>336</v>
      </c>
      <c r="H140" t="s">
        <v>337</v>
      </c>
      <c r="I140" t="s">
        <v>338</v>
      </c>
      <c r="J140" s="32" t="s">
        <v>699</v>
      </c>
      <c r="K140">
        <v>1</v>
      </c>
      <c r="L140" s="82">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81" t="str">
        <f t="shared" si="2"/>
        <v>Thomaston</v>
      </c>
      <c r="B141" t="s">
        <v>700</v>
      </c>
      <c r="C141" t="s">
        <v>332</v>
      </c>
      <c r="D141" t="s">
        <v>333</v>
      </c>
      <c r="E141" t="s">
        <v>334</v>
      </c>
      <c r="F141" t="s">
        <v>379</v>
      </c>
      <c r="G141" t="s">
        <v>380</v>
      </c>
      <c r="H141" t="s">
        <v>343</v>
      </c>
      <c r="I141" t="s">
        <v>344</v>
      </c>
      <c r="J141" s="32" t="s">
        <v>701</v>
      </c>
      <c r="K141">
        <v>1</v>
      </c>
      <c r="L141" s="82">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81" t="str">
        <f t="shared" si="2"/>
        <v>Thompson</v>
      </c>
      <c r="B142" t="s">
        <v>702</v>
      </c>
      <c r="C142" t="s">
        <v>332</v>
      </c>
      <c r="D142" t="s">
        <v>333</v>
      </c>
      <c r="E142" t="s">
        <v>334</v>
      </c>
      <c r="F142" t="s">
        <v>347</v>
      </c>
      <c r="G142" t="s">
        <v>348</v>
      </c>
      <c r="H142" t="s">
        <v>349</v>
      </c>
      <c r="I142" t="s">
        <v>350</v>
      </c>
      <c r="J142" s="32" t="s">
        <v>703</v>
      </c>
      <c r="K142">
        <v>0</v>
      </c>
      <c r="L142" s="82">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81" t="str">
        <f t="shared" si="2"/>
        <v>Tolland</v>
      </c>
      <c r="B143" t="s">
        <v>704</v>
      </c>
      <c r="C143" t="s">
        <v>332</v>
      </c>
      <c r="D143" t="s">
        <v>333</v>
      </c>
      <c r="E143" t="s">
        <v>334</v>
      </c>
      <c r="F143" t="s">
        <v>335</v>
      </c>
      <c r="G143" t="s">
        <v>336</v>
      </c>
      <c r="H143" t="s">
        <v>337</v>
      </c>
      <c r="I143" t="s">
        <v>338</v>
      </c>
      <c r="J143" s="32" t="s">
        <v>705</v>
      </c>
      <c r="K143">
        <v>1</v>
      </c>
      <c r="L143" s="82">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81" t="str">
        <f t="shared" si="2"/>
        <v>Torrington</v>
      </c>
      <c r="B144" t="s">
        <v>706</v>
      </c>
      <c r="C144" t="s">
        <v>332</v>
      </c>
      <c r="D144" t="s">
        <v>333</v>
      </c>
      <c r="E144" t="s">
        <v>334</v>
      </c>
      <c r="F144" t="s">
        <v>355</v>
      </c>
      <c r="G144" t="s">
        <v>356</v>
      </c>
      <c r="H144" t="s">
        <v>357</v>
      </c>
      <c r="I144" t="s">
        <v>358</v>
      </c>
      <c r="J144" s="32" t="s">
        <v>707</v>
      </c>
      <c r="K144">
        <v>0</v>
      </c>
      <c r="L144" s="82">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81" t="str">
        <f t="shared" si="2"/>
        <v>Trumbull</v>
      </c>
      <c r="B145" t="s">
        <v>708</v>
      </c>
      <c r="C145" t="s">
        <v>332</v>
      </c>
      <c r="D145" t="s">
        <v>333</v>
      </c>
      <c r="E145" t="s">
        <v>334</v>
      </c>
      <c r="F145" t="s">
        <v>709</v>
      </c>
      <c r="G145" t="s">
        <v>710</v>
      </c>
      <c r="H145" t="s">
        <v>397</v>
      </c>
      <c r="I145" t="s">
        <v>398</v>
      </c>
      <c r="J145" s="32" t="s">
        <v>711</v>
      </c>
      <c r="K145">
        <v>1</v>
      </c>
      <c r="L145" s="82">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81" t="str">
        <f t="shared" si="2"/>
        <v>Union</v>
      </c>
      <c r="B146" t="s">
        <v>712</v>
      </c>
      <c r="C146" t="s">
        <v>332</v>
      </c>
      <c r="D146" t="s">
        <v>333</v>
      </c>
      <c r="E146" t="s">
        <v>334</v>
      </c>
      <c r="F146" t="s">
        <v>713</v>
      </c>
      <c r="G146" t="s">
        <v>714</v>
      </c>
      <c r="H146" t="s">
        <v>349</v>
      </c>
      <c r="I146" t="s">
        <v>350</v>
      </c>
      <c r="J146" s="32" t="s">
        <v>715</v>
      </c>
      <c r="K146">
        <v>0</v>
      </c>
      <c r="L146" s="82">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81" t="str">
        <f t="shared" si="2"/>
        <v>Vernon</v>
      </c>
      <c r="B147" t="s">
        <v>716</v>
      </c>
      <c r="C147" t="s">
        <v>332</v>
      </c>
      <c r="D147" t="s">
        <v>333</v>
      </c>
      <c r="E147" t="s">
        <v>334</v>
      </c>
      <c r="F147" t="s">
        <v>335</v>
      </c>
      <c r="G147" t="s">
        <v>336</v>
      </c>
      <c r="H147" t="s">
        <v>337</v>
      </c>
      <c r="I147" t="s">
        <v>338</v>
      </c>
      <c r="J147" s="32" t="s">
        <v>717</v>
      </c>
      <c r="K147">
        <v>1</v>
      </c>
      <c r="L147" s="82">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81" t="str">
        <f t="shared" si="2"/>
        <v>Voluntown</v>
      </c>
      <c r="B148" t="s">
        <v>718</v>
      </c>
      <c r="C148" t="s">
        <v>332</v>
      </c>
      <c r="D148" t="s">
        <v>333</v>
      </c>
      <c r="E148" t="s">
        <v>334</v>
      </c>
      <c r="F148" t="s">
        <v>347</v>
      </c>
      <c r="G148" t="s">
        <v>348</v>
      </c>
      <c r="H148" t="s">
        <v>349</v>
      </c>
      <c r="I148" t="s">
        <v>350</v>
      </c>
      <c r="J148" s="32" t="s">
        <v>719</v>
      </c>
      <c r="K148">
        <v>0</v>
      </c>
      <c r="L148" s="82">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81" t="str">
        <f t="shared" si="2"/>
        <v>Wallingford</v>
      </c>
      <c r="B149" t="s">
        <v>720</v>
      </c>
      <c r="C149" t="s">
        <v>332</v>
      </c>
      <c r="D149" t="s">
        <v>333</v>
      </c>
      <c r="E149" t="s">
        <v>334</v>
      </c>
      <c r="F149" t="s">
        <v>367</v>
      </c>
      <c r="G149" t="s">
        <v>368</v>
      </c>
      <c r="H149" t="s">
        <v>369</v>
      </c>
      <c r="I149" t="s">
        <v>370</v>
      </c>
      <c r="J149" s="32" t="s">
        <v>721</v>
      </c>
      <c r="K149">
        <v>1</v>
      </c>
      <c r="L149" s="82">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81" t="str">
        <f t="shared" si="2"/>
        <v>Warren</v>
      </c>
      <c r="B150" t="s">
        <v>722</v>
      </c>
      <c r="C150" t="s">
        <v>332</v>
      </c>
      <c r="D150" t="s">
        <v>333</v>
      </c>
      <c r="E150" t="s">
        <v>334</v>
      </c>
      <c r="F150" t="s">
        <v>355</v>
      </c>
      <c r="G150" t="s">
        <v>356</v>
      </c>
      <c r="H150" t="s">
        <v>357</v>
      </c>
      <c r="I150" t="s">
        <v>358</v>
      </c>
      <c r="J150" s="32" t="s">
        <v>723</v>
      </c>
      <c r="K150">
        <v>0</v>
      </c>
      <c r="L150" s="82">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81" t="str">
        <f t="shared" si="2"/>
        <v>Washington</v>
      </c>
      <c r="B151" t="s">
        <v>724</v>
      </c>
      <c r="C151" t="s">
        <v>332</v>
      </c>
      <c r="D151" t="s">
        <v>333</v>
      </c>
      <c r="E151" t="s">
        <v>334</v>
      </c>
      <c r="F151" t="s">
        <v>355</v>
      </c>
      <c r="G151" t="s">
        <v>356</v>
      </c>
      <c r="H151" t="s">
        <v>357</v>
      </c>
      <c r="I151" t="s">
        <v>358</v>
      </c>
      <c r="J151" s="32" t="s">
        <v>725</v>
      </c>
      <c r="K151">
        <v>0</v>
      </c>
      <c r="L151" s="82">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81" t="str">
        <f t="shared" si="2"/>
        <v>Waterbury</v>
      </c>
      <c r="B152" t="s">
        <v>726</v>
      </c>
      <c r="C152" t="s">
        <v>332</v>
      </c>
      <c r="D152" t="s">
        <v>333</v>
      </c>
      <c r="E152" t="s">
        <v>334</v>
      </c>
      <c r="F152" t="s">
        <v>379</v>
      </c>
      <c r="G152" t="s">
        <v>380</v>
      </c>
      <c r="H152" t="s">
        <v>343</v>
      </c>
      <c r="I152" t="s">
        <v>344</v>
      </c>
      <c r="J152" s="32" t="s">
        <v>727</v>
      </c>
      <c r="K152">
        <v>1</v>
      </c>
      <c r="L152" s="82">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81" t="str">
        <f t="shared" si="2"/>
        <v>Waterford</v>
      </c>
      <c r="B153" t="s">
        <v>728</v>
      </c>
      <c r="C153" t="s">
        <v>332</v>
      </c>
      <c r="D153" t="s">
        <v>333</v>
      </c>
      <c r="E153" t="s">
        <v>334</v>
      </c>
      <c r="F153" t="s">
        <v>387</v>
      </c>
      <c r="G153" t="s">
        <v>388</v>
      </c>
      <c r="H153" t="s">
        <v>389</v>
      </c>
      <c r="I153" t="s">
        <v>390</v>
      </c>
      <c r="J153" s="32" t="s">
        <v>729</v>
      </c>
      <c r="K153">
        <v>1</v>
      </c>
      <c r="L153" s="82">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81" t="str">
        <f t="shared" si="2"/>
        <v>Watertown</v>
      </c>
      <c r="B154" t="s">
        <v>730</v>
      </c>
      <c r="C154" t="s">
        <v>332</v>
      </c>
      <c r="D154" t="s">
        <v>333</v>
      </c>
      <c r="E154" t="s">
        <v>334</v>
      </c>
      <c r="F154" t="s">
        <v>379</v>
      </c>
      <c r="G154" t="s">
        <v>380</v>
      </c>
      <c r="H154" t="s">
        <v>343</v>
      </c>
      <c r="I154" t="s">
        <v>344</v>
      </c>
      <c r="J154" s="32" t="s">
        <v>731</v>
      </c>
      <c r="K154">
        <v>1</v>
      </c>
      <c r="L154" s="82">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81" t="str">
        <f t="shared" si="2"/>
        <v>West Hartford</v>
      </c>
      <c r="B155" t="s">
        <v>732</v>
      </c>
      <c r="C155" t="s">
        <v>332</v>
      </c>
      <c r="D155" t="s">
        <v>333</v>
      </c>
      <c r="E155" t="s">
        <v>334</v>
      </c>
      <c r="F155" t="s">
        <v>335</v>
      </c>
      <c r="G155" t="s">
        <v>336</v>
      </c>
      <c r="H155" t="s">
        <v>337</v>
      </c>
      <c r="I155" t="s">
        <v>338</v>
      </c>
      <c r="J155" s="32" t="s">
        <v>733</v>
      </c>
      <c r="K155">
        <v>1</v>
      </c>
      <c r="L155" s="82">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81" t="str">
        <f t="shared" si="2"/>
        <v>West Haven</v>
      </c>
      <c r="B156" t="s">
        <v>734</v>
      </c>
      <c r="C156" t="s">
        <v>332</v>
      </c>
      <c r="D156" t="s">
        <v>333</v>
      </c>
      <c r="E156" t="s">
        <v>334</v>
      </c>
      <c r="F156" t="s">
        <v>367</v>
      </c>
      <c r="G156" t="s">
        <v>368</v>
      </c>
      <c r="H156" t="s">
        <v>369</v>
      </c>
      <c r="I156" t="s">
        <v>370</v>
      </c>
      <c r="J156" s="32" t="s">
        <v>735</v>
      </c>
      <c r="K156">
        <v>1</v>
      </c>
      <c r="L156" s="82">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81" t="str">
        <f t="shared" si="2"/>
        <v>Westbrook</v>
      </c>
      <c r="B157" t="s">
        <v>736</v>
      </c>
      <c r="C157" t="s">
        <v>332</v>
      </c>
      <c r="D157" t="s">
        <v>333</v>
      </c>
      <c r="E157" t="s">
        <v>334</v>
      </c>
      <c r="F157" t="s">
        <v>737</v>
      </c>
      <c r="G157" t="s">
        <v>738</v>
      </c>
      <c r="H157" t="s">
        <v>425</v>
      </c>
      <c r="I157" t="s">
        <v>426</v>
      </c>
      <c r="J157" s="32" t="s">
        <v>739</v>
      </c>
      <c r="K157">
        <v>1</v>
      </c>
      <c r="L157" s="82">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81" t="str">
        <f t="shared" si="2"/>
        <v>Weston</v>
      </c>
      <c r="B158" t="s">
        <v>740</v>
      </c>
      <c r="C158" t="s">
        <v>332</v>
      </c>
      <c r="D158" t="s">
        <v>333</v>
      </c>
      <c r="E158" t="s">
        <v>334</v>
      </c>
      <c r="F158" t="s">
        <v>741</v>
      </c>
      <c r="G158" t="s">
        <v>742</v>
      </c>
      <c r="H158" t="s">
        <v>375</v>
      </c>
      <c r="I158" t="s">
        <v>376</v>
      </c>
      <c r="J158" s="32" t="s">
        <v>743</v>
      </c>
      <c r="K158">
        <v>1</v>
      </c>
      <c r="L158" s="82">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81" t="str">
        <f t="shared" si="2"/>
        <v>Westport</v>
      </c>
      <c r="B159" t="s">
        <v>744</v>
      </c>
      <c r="C159" t="s">
        <v>332</v>
      </c>
      <c r="D159" t="s">
        <v>333</v>
      </c>
      <c r="E159" t="s">
        <v>334</v>
      </c>
      <c r="F159" t="s">
        <v>745</v>
      </c>
      <c r="G159" t="s">
        <v>746</v>
      </c>
      <c r="H159" t="s">
        <v>375</v>
      </c>
      <c r="I159" t="s">
        <v>376</v>
      </c>
      <c r="J159" s="32" t="s">
        <v>747</v>
      </c>
      <c r="K159">
        <v>1</v>
      </c>
      <c r="L159" s="82">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81" t="str">
        <f t="shared" si="2"/>
        <v>Wethersfield</v>
      </c>
      <c r="B160" t="s">
        <v>748</v>
      </c>
      <c r="C160" t="s">
        <v>332</v>
      </c>
      <c r="D160" t="s">
        <v>333</v>
      </c>
      <c r="E160" t="s">
        <v>334</v>
      </c>
      <c r="F160" t="s">
        <v>335</v>
      </c>
      <c r="G160" t="s">
        <v>336</v>
      </c>
      <c r="H160" t="s">
        <v>337</v>
      </c>
      <c r="I160" t="s">
        <v>338</v>
      </c>
      <c r="J160" s="32" t="s">
        <v>749</v>
      </c>
      <c r="K160">
        <v>1</v>
      </c>
      <c r="L160" s="82">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81" t="str">
        <f t="shared" si="2"/>
        <v>Willington</v>
      </c>
      <c r="B161" t="s">
        <v>750</v>
      </c>
      <c r="C161" t="s">
        <v>332</v>
      </c>
      <c r="D161" t="s">
        <v>333</v>
      </c>
      <c r="E161" t="s">
        <v>334</v>
      </c>
      <c r="F161" t="s">
        <v>335</v>
      </c>
      <c r="G161" t="s">
        <v>336</v>
      </c>
      <c r="H161" t="s">
        <v>337</v>
      </c>
      <c r="I161" t="s">
        <v>338</v>
      </c>
      <c r="J161" s="32" t="s">
        <v>751</v>
      </c>
      <c r="K161">
        <v>1</v>
      </c>
      <c r="L161" s="82">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81" t="str">
        <f t="shared" si="2"/>
        <v>Wilton</v>
      </c>
      <c r="B162" t="s">
        <v>752</v>
      </c>
      <c r="C162" t="s">
        <v>332</v>
      </c>
      <c r="D162" t="s">
        <v>333</v>
      </c>
      <c r="E162" t="s">
        <v>334</v>
      </c>
      <c r="F162" t="s">
        <v>753</v>
      </c>
      <c r="G162" t="s">
        <v>754</v>
      </c>
      <c r="H162" t="s">
        <v>375</v>
      </c>
      <c r="I162" t="s">
        <v>376</v>
      </c>
      <c r="J162" s="32" t="s">
        <v>755</v>
      </c>
      <c r="K162">
        <v>1</v>
      </c>
      <c r="L162" s="82">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81" t="str">
        <f t="shared" si="2"/>
        <v>Winchester</v>
      </c>
      <c r="B163" t="s">
        <v>756</v>
      </c>
      <c r="C163" t="s">
        <v>332</v>
      </c>
      <c r="D163" t="s">
        <v>333</v>
      </c>
      <c r="E163" t="s">
        <v>334</v>
      </c>
      <c r="F163" t="s">
        <v>355</v>
      </c>
      <c r="G163" t="s">
        <v>356</v>
      </c>
      <c r="H163" t="s">
        <v>357</v>
      </c>
      <c r="I163" t="s">
        <v>358</v>
      </c>
      <c r="J163" s="32" t="s">
        <v>757</v>
      </c>
      <c r="K163">
        <v>0</v>
      </c>
      <c r="L163" s="82">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81" t="str">
        <f t="shared" si="2"/>
        <v>Windham</v>
      </c>
      <c r="B164" t="s">
        <v>758</v>
      </c>
      <c r="C164" t="s">
        <v>332</v>
      </c>
      <c r="D164" t="s">
        <v>333</v>
      </c>
      <c r="E164" t="s">
        <v>334</v>
      </c>
      <c r="F164" t="s">
        <v>387</v>
      </c>
      <c r="G164" t="s">
        <v>388</v>
      </c>
      <c r="H164" t="s">
        <v>389</v>
      </c>
      <c r="I164" t="s">
        <v>390</v>
      </c>
      <c r="J164" s="32" t="s">
        <v>759</v>
      </c>
      <c r="K164">
        <v>1</v>
      </c>
      <c r="L164" s="82">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81" t="str">
        <f t="shared" si="2"/>
        <v>Windsor Locks</v>
      </c>
      <c r="B165" t="s">
        <v>760</v>
      </c>
      <c r="C165" t="s">
        <v>332</v>
      </c>
      <c r="D165" t="s">
        <v>333</v>
      </c>
      <c r="E165" t="s">
        <v>334</v>
      </c>
      <c r="F165" t="s">
        <v>335</v>
      </c>
      <c r="G165" t="s">
        <v>336</v>
      </c>
      <c r="H165" t="s">
        <v>337</v>
      </c>
      <c r="I165" t="s">
        <v>338</v>
      </c>
      <c r="J165" s="32" t="s">
        <v>761</v>
      </c>
      <c r="K165">
        <v>1</v>
      </c>
      <c r="L165" s="82">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81" t="str">
        <f t="shared" si="2"/>
        <v>Windsor</v>
      </c>
      <c r="B166" t="s">
        <v>762</v>
      </c>
      <c r="C166" t="s">
        <v>332</v>
      </c>
      <c r="D166" t="s">
        <v>333</v>
      </c>
      <c r="E166" t="s">
        <v>334</v>
      </c>
      <c r="F166" t="s">
        <v>335</v>
      </c>
      <c r="G166" t="s">
        <v>336</v>
      </c>
      <c r="H166" t="s">
        <v>337</v>
      </c>
      <c r="I166" t="s">
        <v>338</v>
      </c>
      <c r="J166" s="32" t="s">
        <v>763</v>
      </c>
      <c r="K166">
        <v>1</v>
      </c>
      <c r="L166" s="82">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81" t="str">
        <f t="shared" si="2"/>
        <v>Wolcott</v>
      </c>
      <c r="B167" t="s">
        <v>764</v>
      </c>
      <c r="C167" t="s">
        <v>332</v>
      </c>
      <c r="D167" t="s">
        <v>333</v>
      </c>
      <c r="E167" t="s">
        <v>334</v>
      </c>
      <c r="F167" t="s">
        <v>379</v>
      </c>
      <c r="G167" t="s">
        <v>380</v>
      </c>
      <c r="H167" t="s">
        <v>343</v>
      </c>
      <c r="I167" t="s">
        <v>344</v>
      </c>
      <c r="J167" s="32" t="s">
        <v>765</v>
      </c>
      <c r="K167">
        <v>1</v>
      </c>
      <c r="L167" s="82">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81" t="str">
        <f t="shared" si="2"/>
        <v>Woodbridge</v>
      </c>
      <c r="B168" t="s">
        <v>766</v>
      </c>
      <c r="C168" t="s">
        <v>332</v>
      </c>
      <c r="D168" t="s">
        <v>333</v>
      </c>
      <c r="E168" t="s">
        <v>334</v>
      </c>
      <c r="F168" t="s">
        <v>367</v>
      </c>
      <c r="G168" t="s">
        <v>368</v>
      </c>
      <c r="H168" t="s">
        <v>369</v>
      </c>
      <c r="I168" t="s">
        <v>370</v>
      </c>
      <c r="J168" s="32" t="s">
        <v>767</v>
      </c>
      <c r="K168">
        <v>1</v>
      </c>
      <c r="L168" s="82">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81" t="str">
        <f t="shared" si="2"/>
        <v>Woodbury</v>
      </c>
      <c r="B169" t="s">
        <v>768</v>
      </c>
      <c r="C169" t="s">
        <v>332</v>
      </c>
      <c r="D169" t="s">
        <v>333</v>
      </c>
      <c r="E169" t="s">
        <v>334</v>
      </c>
      <c r="F169" t="s">
        <v>379</v>
      </c>
      <c r="G169" t="s">
        <v>380</v>
      </c>
      <c r="H169" t="s">
        <v>343</v>
      </c>
      <c r="I169" t="s">
        <v>344</v>
      </c>
      <c r="J169" s="32" t="s">
        <v>769</v>
      </c>
      <c r="K169">
        <v>1</v>
      </c>
      <c r="L169" s="82">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81" t="str">
        <f t="shared" si="2"/>
        <v>Woodstock</v>
      </c>
      <c r="B170" t="s">
        <v>770</v>
      </c>
      <c r="C170" t="s">
        <v>332</v>
      </c>
      <c r="D170" t="s">
        <v>333</v>
      </c>
      <c r="E170" t="s">
        <v>334</v>
      </c>
      <c r="F170" t="s">
        <v>347</v>
      </c>
      <c r="G170" t="s">
        <v>348</v>
      </c>
      <c r="H170" t="s">
        <v>349</v>
      </c>
      <c r="I170" t="s">
        <v>350</v>
      </c>
      <c r="J170" s="32" t="s">
        <v>771</v>
      </c>
      <c r="K170">
        <v>0</v>
      </c>
      <c r="L170" s="82">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82"/>
    </row>
  </sheetData>
  <sheetProtection algorithmName="SHA-512" hashValue="61qSogbUlEqb5hb1PBLtaulkTKAu/aGaJjbWAoApJFJzkR3Cj6WieN+HLaK9ARYSjgElr3pgTbovzj3wcllYgA==" saltValue="+jjkhR3ORIPsShz8tqh5cw=="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8038-086B-4CF4-9A7B-FA0077047D74}">
  <dimension ref="A1:I45"/>
  <sheetViews>
    <sheetView showGridLines="0" topLeftCell="A5" workbookViewId="0">
      <selection activeCell="D22" sqref="D22"/>
    </sheetView>
  </sheetViews>
  <sheetFormatPr defaultRowHeight="12.75" x14ac:dyDescent="0.2"/>
  <cols>
    <col min="1" max="1" width="31.7109375" customWidth="1"/>
    <col min="2" max="3" width="18.7109375" customWidth="1"/>
    <col min="4" max="5" width="15.7109375" customWidth="1"/>
    <col min="6" max="6" width="31.7109375" customWidth="1"/>
    <col min="7" max="7" width="18.7109375" customWidth="1"/>
    <col min="9" max="9" width="15.7109375" customWidth="1"/>
    <col min="12" max="12" width="32.28515625" customWidth="1"/>
  </cols>
  <sheetData>
    <row r="1" spans="1:9" ht="18" customHeight="1" x14ac:dyDescent="0.2">
      <c r="A1" s="33" t="s">
        <v>117</v>
      </c>
      <c r="B1" s="132">
        <f>'Rent Calc'!F4</f>
        <v>0</v>
      </c>
      <c r="C1" s="132"/>
      <c r="D1" s="49"/>
      <c r="E1" s="49"/>
    </row>
    <row r="2" spans="1:9" ht="15" customHeight="1" x14ac:dyDescent="0.2">
      <c r="A2" s="33" t="s">
        <v>21</v>
      </c>
      <c r="B2" s="133">
        <f>'Rent Calc'!F5</f>
        <v>0</v>
      </c>
      <c r="C2" s="133"/>
      <c r="D2" s="34" t="s">
        <v>27</v>
      </c>
      <c r="E2" s="50">
        <f>'Rent Calc'!P4</f>
        <v>0</v>
      </c>
    </row>
    <row r="3" spans="1:9" x14ac:dyDescent="0.2">
      <c r="A3" s="32"/>
      <c r="B3" s="32"/>
      <c r="C3" s="32"/>
      <c r="D3" s="32"/>
      <c r="E3" s="32"/>
    </row>
    <row r="4" spans="1:9" x14ac:dyDescent="0.2">
      <c r="A4" s="32" t="s">
        <v>69</v>
      </c>
      <c r="B4" s="134" t="s">
        <v>70</v>
      </c>
      <c r="C4" s="134"/>
      <c r="D4" s="134"/>
      <c r="E4" s="134"/>
    </row>
    <row r="5" spans="1:9" ht="9" customHeight="1" x14ac:dyDescent="0.2">
      <c r="A5" s="35"/>
      <c r="B5" s="32"/>
      <c r="C5" s="32"/>
      <c r="D5" s="32"/>
      <c r="E5" s="32"/>
    </row>
    <row r="6" spans="1:9" x14ac:dyDescent="0.2">
      <c r="A6" s="139" t="s">
        <v>114</v>
      </c>
      <c r="B6" s="139"/>
      <c r="C6" s="139"/>
      <c r="D6" s="139"/>
      <c r="E6" s="139"/>
      <c r="F6" s="139"/>
      <c r="G6" s="139"/>
      <c r="H6" s="139"/>
      <c r="I6" s="139"/>
    </row>
    <row r="7" spans="1:9" ht="20.25" customHeight="1" x14ac:dyDescent="0.2">
      <c r="A7" s="139"/>
      <c r="B7" s="139"/>
      <c r="C7" s="139"/>
      <c r="D7" s="139"/>
      <c r="E7" s="139"/>
      <c r="F7" s="139"/>
      <c r="G7" s="139"/>
      <c r="H7" s="139"/>
      <c r="I7" s="139"/>
    </row>
    <row r="8" spans="1:9" ht="20.25" customHeight="1" x14ac:dyDescent="0.2">
      <c r="A8" s="139"/>
      <c r="B8" s="139"/>
      <c r="C8" s="139"/>
      <c r="D8" s="139"/>
      <c r="E8" s="139"/>
      <c r="F8" s="139"/>
      <c r="G8" s="139"/>
      <c r="H8" s="139"/>
      <c r="I8" s="139"/>
    </row>
    <row r="9" spans="1:9" ht="18" customHeight="1" thickBot="1" x14ac:dyDescent="0.25">
      <c r="A9" s="54" t="s">
        <v>73</v>
      </c>
      <c r="B9" s="135" t="s">
        <v>112</v>
      </c>
      <c r="C9" s="136"/>
      <c r="D9" s="54" t="s">
        <v>113</v>
      </c>
      <c r="E9" s="51"/>
      <c r="F9" s="54" t="s">
        <v>73</v>
      </c>
      <c r="G9" s="130" t="s">
        <v>112</v>
      </c>
      <c r="H9" s="131"/>
      <c r="I9" s="54" t="s">
        <v>113</v>
      </c>
    </row>
    <row r="10" spans="1:9" ht="18" customHeight="1" thickTop="1" x14ac:dyDescent="0.2">
      <c r="A10" s="74" t="str">
        <f>IF(ISBLANK('Rent Calc'!D13),"",'Rent Calc'!D13)</f>
        <v/>
      </c>
      <c r="B10" s="137"/>
      <c r="C10" s="138"/>
      <c r="D10" s="55"/>
      <c r="E10" s="51"/>
      <c r="F10" s="75" t="str">
        <f>IF(ISBLANK('Rent Calc'!M13),"",'Rent Calc'!M13)</f>
        <v/>
      </c>
      <c r="G10" s="128"/>
      <c r="H10" s="129"/>
      <c r="I10" s="57"/>
    </row>
    <row r="11" spans="1:9" ht="18" customHeight="1" x14ac:dyDescent="0.2">
      <c r="A11" s="75" t="str">
        <f>A10</f>
        <v/>
      </c>
      <c r="B11" s="126"/>
      <c r="C11" s="127"/>
      <c r="D11" s="57"/>
      <c r="E11" s="51"/>
      <c r="F11" s="75" t="str">
        <f>F10</f>
        <v/>
      </c>
      <c r="G11" s="126"/>
      <c r="H11" s="127"/>
      <c r="I11" s="57"/>
    </row>
    <row r="12" spans="1:9" ht="18" customHeight="1" x14ac:dyDescent="0.2">
      <c r="A12" s="75" t="str">
        <f>A11</f>
        <v/>
      </c>
      <c r="B12" s="126"/>
      <c r="C12" s="127"/>
      <c r="D12" s="57"/>
      <c r="E12" s="51"/>
      <c r="F12" s="75" t="str">
        <f>F11</f>
        <v/>
      </c>
      <c r="G12" s="126"/>
      <c r="H12" s="127"/>
      <c r="I12" s="57"/>
    </row>
    <row r="13" spans="1:9" ht="18" customHeight="1" thickBot="1" x14ac:dyDescent="0.25">
      <c r="A13" s="75" t="str">
        <f>A12</f>
        <v/>
      </c>
      <c r="B13" s="126"/>
      <c r="C13" s="127"/>
      <c r="D13" s="59"/>
      <c r="E13" s="51"/>
      <c r="F13" s="75" t="str">
        <f>F12</f>
        <v/>
      </c>
      <c r="G13" s="126"/>
      <c r="H13" s="127"/>
      <c r="I13" s="57"/>
    </row>
    <row r="14" spans="1:9" ht="18" customHeight="1" thickTop="1" x14ac:dyDescent="0.2">
      <c r="A14" s="123" t="s">
        <v>33</v>
      </c>
      <c r="B14" s="124"/>
      <c r="C14" s="125"/>
      <c r="D14" s="72">
        <f>SUM(D10:D13)</f>
        <v>0</v>
      </c>
      <c r="E14" s="51"/>
      <c r="F14" s="123" t="s">
        <v>33</v>
      </c>
      <c r="G14" s="124"/>
      <c r="H14" s="125"/>
      <c r="I14" s="72">
        <f>SUM(I10:I13)</f>
        <v>0</v>
      </c>
    </row>
    <row r="15" spans="1:9" ht="18" customHeight="1" x14ac:dyDescent="0.2">
      <c r="E15" s="51"/>
    </row>
    <row r="16" spans="1:9" ht="18" customHeight="1" x14ac:dyDescent="0.2">
      <c r="E16" s="51"/>
    </row>
    <row r="17" spans="1:9" ht="18" customHeight="1" thickBot="1" x14ac:dyDescent="0.25">
      <c r="A17" s="54" t="s">
        <v>73</v>
      </c>
      <c r="B17" s="130" t="s">
        <v>112</v>
      </c>
      <c r="C17" s="131"/>
      <c r="D17" s="54" t="s">
        <v>113</v>
      </c>
      <c r="E17" s="51"/>
      <c r="F17" s="54" t="s">
        <v>73</v>
      </c>
      <c r="G17" s="130" t="s">
        <v>112</v>
      </c>
      <c r="H17" s="131"/>
      <c r="I17" s="54" t="s">
        <v>113</v>
      </c>
    </row>
    <row r="18" spans="1:9" ht="18" customHeight="1" thickTop="1" x14ac:dyDescent="0.2">
      <c r="A18" s="75" t="str">
        <f>IF(ISBLANK('Rent Calc'!D14),"",'Rent Calc'!D14)</f>
        <v/>
      </c>
      <c r="B18" s="128"/>
      <c r="C18" s="129"/>
      <c r="D18" s="57"/>
      <c r="E18" s="51"/>
      <c r="F18" s="75" t="str">
        <f>IF(ISBLANK('Rent Calc'!M14),"",'Rent Calc'!M14)</f>
        <v/>
      </c>
      <c r="G18" s="128"/>
      <c r="H18" s="129"/>
      <c r="I18" s="57"/>
    </row>
    <row r="19" spans="1:9" ht="18" customHeight="1" x14ac:dyDescent="0.2">
      <c r="A19" s="75" t="str">
        <f>A18</f>
        <v/>
      </c>
      <c r="B19" s="126"/>
      <c r="C19" s="127"/>
      <c r="D19" s="57"/>
      <c r="E19" s="51"/>
      <c r="F19" s="75" t="str">
        <f>F18</f>
        <v/>
      </c>
      <c r="G19" s="126"/>
      <c r="H19" s="127"/>
      <c r="I19" s="57"/>
    </row>
    <row r="20" spans="1:9" ht="18" customHeight="1" x14ac:dyDescent="0.2">
      <c r="A20" s="75" t="str">
        <f>A19</f>
        <v/>
      </c>
      <c r="B20" s="126"/>
      <c r="C20" s="127"/>
      <c r="D20" s="57"/>
      <c r="E20" s="51"/>
      <c r="F20" s="75" t="str">
        <f>F18</f>
        <v/>
      </c>
      <c r="G20" s="126"/>
      <c r="H20" s="127"/>
      <c r="I20" s="57"/>
    </row>
    <row r="21" spans="1:9" ht="18" customHeight="1" thickBot="1" x14ac:dyDescent="0.25">
      <c r="A21" s="75" t="str">
        <f>A20</f>
        <v/>
      </c>
      <c r="B21" s="126"/>
      <c r="C21" s="127"/>
      <c r="D21" s="59"/>
      <c r="E21" s="51"/>
      <c r="F21" s="75" t="str">
        <f>F18</f>
        <v/>
      </c>
      <c r="G21" s="126"/>
      <c r="H21" s="127"/>
      <c r="I21" s="59"/>
    </row>
    <row r="22" spans="1:9" ht="18" customHeight="1" thickTop="1" x14ac:dyDescent="0.2">
      <c r="A22" s="123" t="s">
        <v>33</v>
      </c>
      <c r="B22" s="124"/>
      <c r="C22" s="125"/>
      <c r="D22" s="72">
        <f>SUM(D18:D21)</f>
        <v>0</v>
      </c>
      <c r="E22" s="51"/>
      <c r="F22" s="123" t="s">
        <v>33</v>
      </c>
      <c r="G22" s="124"/>
      <c r="H22" s="125"/>
      <c r="I22" s="72">
        <f>SUM(I18:I21)</f>
        <v>0</v>
      </c>
    </row>
    <row r="23" spans="1:9" ht="18" customHeight="1" x14ac:dyDescent="0.2">
      <c r="E23" s="51"/>
    </row>
    <row r="24" spans="1:9" ht="18" customHeight="1" x14ac:dyDescent="0.2">
      <c r="E24" s="51"/>
    </row>
    <row r="25" spans="1:9" ht="18" customHeight="1" thickBot="1" x14ac:dyDescent="0.25">
      <c r="A25" s="54" t="s">
        <v>73</v>
      </c>
      <c r="B25" s="130" t="s">
        <v>112</v>
      </c>
      <c r="C25" s="131"/>
      <c r="D25" s="54" t="s">
        <v>113</v>
      </c>
      <c r="E25" s="51"/>
      <c r="F25" s="54" t="s">
        <v>73</v>
      </c>
      <c r="G25" s="130" t="s">
        <v>112</v>
      </c>
      <c r="H25" s="131"/>
      <c r="I25" s="54" t="s">
        <v>113</v>
      </c>
    </row>
    <row r="26" spans="1:9" ht="18" customHeight="1" thickTop="1" x14ac:dyDescent="0.2">
      <c r="A26" s="75" t="str">
        <f>IF(ISBLANK('Rent Calc'!D15),"",'Rent Calc'!D15)</f>
        <v/>
      </c>
      <c r="B26" s="128"/>
      <c r="C26" s="129"/>
      <c r="D26" s="57"/>
      <c r="E26" s="51"/>
      <c r="F26" s="75" t="str">
        <f>IF(ISBLANK('Rent Calc'!M15),"",'Rent Calc'!M15)</f>
        <v/>
      </c>
      <c r="G26" s="128"/>
      <c r="H26" s="129"/>
      <c r="I26" s="57"/>
    </row>
    <row r="27" spans="1:9" ht="18" customHeight="1" x14ac:dyDescent="0.2">
      <c r="A27" s="75" t="str">
        <f>A26</f>
        <v/>
      </c>
      <c r="B27" s="126"/>
      <c r="C27" s="127"/>
      <c r="D27" s="57"/>
      <c r="E27" s="51"/>
      <c r="F27" s="75" t="str">
        <f>F26</f>
        <v/>
      </c>
      <c r="G27" s="126"/>
      <c r="H27" s="127"/>
      <c r="I27" s="57"/>
    </row>
    <row r="28" spans="1:9" ht="18" customHeight="1" x14ac:dyDescent="0.2">
      <c r="A28" s="75" t="str">
        <f>A26</f>
        <v/>
      </c>
      <c r="B28" s="126"/>
      <c r="C28" s="127"/>
      <c r="D28" s="57"/>
      <c r="E28" s="51"/>
      <c r="F28" s="75" t="str">
        <f>F26</f>
        <v/>
      </c>
      <c r="G28" s="126"/>
      <c r="H28" s="127"/>
      <c r="I28" s="57"/>
    </row>
    <row r="29" spans="1:9" ht="18" customHeight="1" thickBot="1" x14ac:dyDescent="0.25">
      <c r="A29" s="75" t="str">
        <f>A26</f>
        <v/>
      </c>
      <c r="B29" s="126"/>
      <c r="C29" s="127"/>
      <c r="D29" s="59"/>
      <c r="E29" s="51"/>
      <c r="F29" s="75" t="str">
        <f>F26</f>
        <v/>
      </c>
      <c r="G29" s="126"/>
      <c r="H29" s="127"/>
      <c r="I29" s="59"/>
    </row>
    <row r="30" spans="1:9" ht="18" customHeight="1" thickTop="1" x14ac:dyDescent="0.2">
      <c r="A30" s="123" t="s">
        <v>33</v>
      </c>
      <c r="B30" s="124"/>
      <c r="C30" s="125"/>
      <c r="D30" s="72">
        <f>SUM(D26:D29)</f>
        <v>0</v>
      </c>
      <c r="E30" s="51"/>
      <c r="F30" s="123" t="s">
        <v>33</v>
      </c>
      <c r="G30" s="124"/>
      <c r="H30" s="125"/>
      <c r="I30" s="72">
        <f>SUM(I26:I29)</f>
        <v>0</v>
      </c>
    </row>
    <row r="31" spans="1:9" ht="18" customHeight="1" x14ac:dyDescent="0.2">
      <c r="E31" s="51"/>
    </row>
    <row r="32" spans="1:9" ht="18" customHeight="1" x14ac:dyDescent="0.2">
      <c r="E32" s="51"/>
    </row>
    <row r="33" spans="1:9" ht="18" customHeight="1" thickBot="1" x14ac:dyDescent="0.25">
      <c r="A33" s="54" t="s">
        <v>73</v>
      </c>
      <c r="B33" s="130" t="s">
        <v>112</v>
      </c>
      <c r="C33" s="131"/>
      <c r="D33" s="54" t="s">
        <v>113</v>
      </c>
      <c r="E33" s="51"/>
      <c r="F33" s="54" t="s">
        <v>73</v>
      </c>
      <c r="G33" s="130" t="s">
        <v>112</v>
      </c>
      <c r="H33" s="131"/>
      <c r="I33" s="54" t="s">
        <v>113</v>
      </c>
    </row>
    <row r="34" spans="1:9" ht="18" customHeight="1" thickTop="1" x14ac:dyDescent="0.2">
      <c r="A34" s="75" t="str">
        <f>IF(ISBLANK('Rent Calc'!D16),"",'Rent Calc'!D16)</f>
        <v/>
      </c>
      <c r="B34" s="128"/>
      <c r="C34" s="129"/>
      <c r="D34" s="57"/>
      <c r="E34" s="51"/>
      <c r="F34" s="75" t="str">
        <f>IF(ISBLANK('Rent Calc'!M16),"",'Rent Calc'!M16)</f>
        <v/>
      </c>
      <c r="G34" s="128"/>
      <c r="H34" s="129"/>
      <c r="I34" s="57"/>
    </row>
    <row r="35" spans="1:9" ht="18" customHeight="1" x14ac:dyDescent="0.2">
      <c r="A35" s="76" t="str">
        <f>A34</f>
        <v/>
      </c>
      <c r="B35" s="68"/>
      <c r="C35" s="69"/>
      <c r="D35" s="70"/>
      <c r="E35" s="51"/>
      <c r="F35" s="76" t="str">
        <f>F34</f>
        <v/>
      </c>
      <c r="G35" s="68"/>
      <c r="H35" s="69"/>
      <c r="I35" s="70"/>
    </row>
    <row r="36" spans="1:9" ht="18" customHeight="1" x14ac:dyDescent="0.2">
      <c r="A36" s="76" t="str">
        <f>A34</f>
        <v/>
      </c>
      <c r="B36" s="68"/>
      <c r="C36" s="69"/>
      <c r="D36" s="70"/>
      <c r="E36" s="51"/>
      <c r="F36" s="76" t="str">
        <f>F34</f>
        <v/>
      </c>
      <c r="G36" s="68"/>
      <c r="H36" s="69"/>
      <c r="I36" s="70"/>
    </row>
    <row r="37" spans="1:9" ht="18" customHeight="1" thickBot="1" x14ac:dyDescent="0.25">
      <c r="A37" s="77" t="str">
        <f>A34</f>
        <v/>
      </c>
      <c r="B37" s="128"/>
      <c r="C37" s="129"/>
      <c r="D37" s="59"/>
      <c r="E37" s="51"/>
      <c r="F37" s="77" t="str">
        <f>F34</f>
        <v/>
      </c>
      <c r="G37" s="128"/>
      <c r="H37" s="129"/>
      <c r="I37" s="59"/>
    </row>
    <row r="38" spans="1:9" ht="18" customHeight="1" thickTop="1" x14ac:dyDescent="0.2">
      <c r="A38" s="123" t="s">
        <v>33</v>
      </c>
      <c r="B38" s="124"/>
      <c r="C38" s="125"/>
      <c r="D38" s="72">
        <f>SUM(D34:D37)</f>
        <v>0</v>
      </c>
      <c r="E38" s="51"/>
      <c r="F38" s="123" t="s">
        <v>33</v>
      </c>
      <c r="G38" s="124"/>
      <c r="H38" s="125"/>
      <c r="I38" s="72">
        <f>SUM(I34:I37)</f>
        <v>0</v>
      </c>
    </row>
    <row r="45" spans="1:9" x14ac:dyDescent="0.2">
      <c r="B45" s="71"/>
      <c r="C45" s="71"/>
      <c r="D45" s="71"/>
      <c r="E45" s="71"/>
      <c r="F45" s="71"/>
      <c r="G45" s="71"/>
      <c r="H45" s="71"/>
      <c r="I45" s="71"/>
    </row>
  </sheetData>
  <sheetProtection algorithmName="SHA-512" hashValue="fcpXP7CO54XxJVnetug0QJkxhA75dqS7K3mjjiJxXpfcZ6jrIVpqTGyDSXwbVzbsOqd6hgjuBgzfUBNtbeV3TA==" saltValue="JimtEjlNIZIgLAF9WwxEgA==" spinCount="100000" sheet="1" objects="1" scenarios="1"/>
  <mergeCells count="48">
    <mergeCell ref="B1:C1"/>
    <mergeCell ref="B2:C2"/>
    <mergeCell ref="G13:H13"/>
    <mergeCell ref="B18:C18"/>
    <mergeCell ref="B19:C19"/>
    <mergeCell ref="G18:H18"/>
    <mergeCell ref="B12:C12"/>
    <mergeCell ref="B4:E4"/>
    <mergeCell ref="B9:C9"/>
    <mergeCell ref="B10:C10"/>
    <mergeCell ref="B11:C11"/>
    <mergeCell ref="A6:I8"/>
    <mergeCell ref="G9:H9"/>
    <mergeCell ref="B17:C17"/>
    <mergeCell ref="G17:H17"/>
    <mergeCell ref="A14:C14"/>
    <mergeCell ref="F38:H38"/>
    <mergeCell ref="A30:C30"/>
    <mergeCell ref="F30:H30"/>
    <mergeCell ref="F22:H22"/>
    <mergeCell ref="A22:C22"/>
    <mergeCell ref="A38:C38"/>
    <mergeCell ref="B26:C26"/>
    <mergeCell ref="B27:C27"/>
    <mergeCell ref="B28:C28"/>
    <mergeCell ref="B29:C29"/>
    <mergeCell ref="G26:H26"/>
    <mergeCell ref="G27:H27"/>
    <mergeCell ref="B33:C33"/>
    <mergeCell ref="G33:H33"/>
    <mergeCell ref="G34:H34"/>
    <mergeCell ref="G37:H37"/>
    <mergeCell ref="G28:H28"/>
    <mergeCell ref="G29:H29"/>
    <mergeCell ref="B34:C34"/>
    <mergeCell ref="B37:C37"/>
    <mergeCell ref="G19:H19"/>
    <mergeCell ref="G20:H20"/>
    <mergeCell ref="B20:C20"/>
    <mergeCell ref="B21:C21"/>
    <mergeCell ref="B25:C25"/>
    <mergeCell ref="G25:H25"/>
    <mergeCell ref="G21:H21"/>
    <mergeCell ref="F14:H14"/>
    <mergeCell ref="B13:C13"/>
    <mergeCell ref="G10:H10"/>
    <mergeCell ref="G11:H11"/>
    <mergeCell ref="G12:H12"/>
  </mergeCells>
  <hyperlinks>
    <hyperlink ref="B4" r:id="rId1" xr:uid="{0FACB2EF-EAE0-4CAB-A386-CB2AD669226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7D57-793A-40AB-AD38-5C2D3423C490}">
  <dimension ref="A1:O35"/>
  <sheetViews>
    <sheetView showGridLines="0" workbookViewId="0">
      <selection activeCell="B5" sqref="B5"/>
    </sheetView>
  </sheetViews>
  <sheetFormatPr defaultRowHeight="12.75" x14ac:dyDescent="0.2"/>
  <cols>
    <col min="1" max="1" width="30.85546875" customWidth="1"/>
    <col min="2" max="2" width="19.42578125" customWidth="1"/>
    <col min="3" max="5" width="15.7109375" customWidth="1"/>
    <col min="15" max="15" width="9.140625" hidden="1" customWidth="1"/>
  </cols>
  <sheetData>
    <row r="1" spans="1:15" ht="18" customHeight="1" x14ac:dyDescent="0.2">
      <c r="A1" s="33" t="s">
        <v>117</v>
      </c>
      <c r="B1" s="146">
        <f>'Rent Calc'!F4</f>
        <v>0</v>
      </c>
      <c r="C1" s="146"/>
      <c r="D1" s="1"/>
    </row>
    <row r="2" spans="1:15" ht="18" customHeight="1" x14ac:dyDescent="0.2">
      <c r="A2" s="33" t="s">
        <v>21</v>
      </c>
      <c r="B2" s="147">
        <f>'Rent Calc'!F5</f>
        <v>0</v>
      </c>
      <c r="C2" s="147"/>
      <c r="D2" s="34" t="s">
        <v>27</v>
      </c>
      <c r="E2" s="21">
        <f>'Rent Calc'!P4</f>
        <v>0</v>
      </c>
    </row>
    <row r="4" spans="1:15" x14ac:dyDescent="0.2">
      <c r="A4" s="32" t="s">
        <v>69</v>
      </c>
      <c r="B4" s="134" t="s">
        <v>772</v>
      </c>
      <c r="C4" s="134"/>
      <c r="D4" s="134"/>
      <c r="E4" s="134"/>
    </row>
    <row r="5" spans="1:15" x14ac:dyDescent="0.2">
      <c r="A5" s="35" t="s">
        <v>71</v>
      </c>
    </row>
    <row r="7" spans="1:15" x14ac:dyDescent="0.2">
      <c r="A7" s="148" t="s">
        <v>72</v>
      </c>
      <c r="B7" s="149"/>
      <c r="C7" s="149"/>
      <c r="D7" s="149"/>
      <c r="E7" s="150"/>
    </row>
    <row r="8" spans="1:15" ht="18" customHeight="1" x14ac:dyDescent="0.2">
      <c r="A8" s="151"/>
      <c r="B8" s="88"/>
      <c r="C8" s="88"/>
      <c r="D8" s="88"/>
      <c r="E8" s="152"/>
    </row>
    <row r="9" spans="1:15" ht="45" customHeight="1" thickBot="1" x14ac:dyDescent="0.25">
      <c r="A9" s="36" t="s">
        <v>73</v>
      </c>
      <c r="B9" s="37" t="s">
        <v>74</v>
      </c>
      <c r="C9" s="36" t="s">
        <v>75</v>
      </c>
      <c r="D9" s="37" t="s">
        <v>76</v>
      </c>
      <c r="E9" s="37" t="s">
        <v>77</v>
      </c>
    </row>
    <row r="10" spans="1:15" ht="18" customHeight="1" x14ac:dyDescent="0.2">
      <c r="A10" s="38"/>
      <c r="B10" s="38"/>
      <c r="C10" s="39"/>
      <c r="D10" s="40"/>
      <c r="E10" s="41">
        <f>SUM(C10*D10)</f>
        <v>0</v>
      </c>
      <c r="O10" t="s">
        <v>82</v>
      </c>
    </row>
    <row r="11" spans="1:15" ht="18" customHeight="1" x14ac:dyDescent="0.2">
      <c r="A11" s="42"/>
      <c r="B11" s="38"/>
      <c r="C11" s="43"/>
      <c r="D11" s="40"/>
      <c r="E11" s="44">
        <f t="shared" ref="E11:E31" si="0">SUM(C11*D11)</f>
        <v>0</v>
      </c>
      <c r="O11" t="s">
        <v>83</v>
      </c>
    </row>
    <row r="12" spans="1:15" ht="18" customHeight="1" x14ac:dyDescent="0.2">
      <c r="A12" s="42"/>
      <c r="B12" s="38"/>
      <c r="C12" s="43"/>
      <c r="D12" s="40"/>
      <c r="E12" s="44">
        <f t="shared" si="0"/>
        <v>0</v>
      </c>
      <c r="O12" t="s">
        <v>84</v>
      </c>
    </row>
    <row r="13" spans="1:15" ht="18" customHeight="1" x14ac:dyDescent="0.2">
      <c r="A13" s="42"/>
      <c r="B13" s="38"/>
      <c r="C13" s="43"/>
      <c r="D13" s="40"/>
      <c r="E13" s="44">
        <f t="shared" si="0"/>
        <v>0</v>
      </c>
      <c r="O13" t="s">
        <v>85</v>
      </c>
    </row>
    <row r="14" spans="1:15" ht="18" customHeight="1" x14ac:dyDescent="0.2">
      <c r="A14" s="42"/>
      <c r="B14" s="38"/>
      <c r="C14" s="43"/>
      <c r="D14" s="40"/>
      <c r="E14" s="44">
        <f t="shared" si="0"/>
        <v>0</v>
      </c>
      <c r="O14" t="s">
        <v>86</v>
      </c>
    </row>
    <row r="15" spans="1:15" ht="18" customHeight="1" x14ac:dyDescent="0.2">
      <c r="A15" s="42"/>
      <c r="B15" s="38"/>
      <c r="C15" s="43"/>
      <c r="D15" s="40"/>
      <c r="E15" s="44">
        <f t="shared" si="0"/>
        <v>0</v>
      </c>
      <c r="O15" t="s">
        <v>87</v>
      </c>
    </row>
    <row r="16" spans="1:15" ht="18" customHeight="1" x14ac:dyDescent="0.2">
      <c r="A16" s="42"/>
      <c r="B16" s="38"/>
      <c r="C16" s="43"/>
      <c r="D16" s="40"/>
      <c r="E16" s="44">
        <f t="shared" si="0"/>
        <v>0</v>
      </c>
      <c r="O16" t="s">
        <v>88</v>
      </c>
    </row>
    <row r="17" spans="1:15" ht="18" customHeight="1" x14ac:dyDescent="0.2">
      <c r="A17" s="42"/>
      <c r="B17" s="38"/>
      <c r="C17" s="43"/>
      <c r="D17" s="40"/>
      <c r="E17" s="44">
        <f t="shared" si="0"/>
        <v>0</v>
      </c>
      <c r="O17" t="s">
        <v>89</v>
      </c>
    </row>
    <row r="18" spans="1:15" ht="18" customHeight="1" x14ac:dyDescent="0.2">
      <c r="A18" s="42"/>
      <c r="B18" s="38"/>
      <c r="C18" s="43"/>
      <c r="D18" s="45"/>
      <c r="E18" s="44">
        <f t="shared" si="0"/>
        <v>0</v>
      </c>
      <c r="O18" t="s">
        <v>90</v>
      </c>
    </row>
    <row r="19" spans="1:15" ht="18" customHeight="1" x14ac:dyDescent="0.2">
      <c r="A19" s="42"/>
      <c r="B19" s="38"/>
      <c r="C19" s="43"/>
      <c r="D19" s="45"/>
      <c r="E19" s="44">
        <f t="shared" si="0"/>
        <v>0</v>
      </c>
      <c r="O19" t="s">
        <v>91</v>
      </c>
    </row>
    <row r="20" spans="1:15" ht="18" customHeight="1" x14ac:dyDescent="0.2">
      <c r="A20" s="42"/>
      <c r="B20" s="38"/>
      <c r="C20" s="43"/>
      <c r="D20" s="45"/>
      <c r="E20" s="44">
        <f t="shared" si="0"/>
        <v>0</v>
      </c>
    </row>
    <row r="21" spans="1:15" ht="18" customHeight="1" x14ac:dyDescent="0.2">
      <c r="A21" s="42"/>
      <c r="B21" s="38"/>
      <c r="C21" s="43"/>
      <c r="D21" s="45"/>
      <c r="E21" s="44">
        <f t="shared" si="0"/>
        <v>0</v>
      </c>
    </row>
    <row r="22" spans="1:15" ht="18" customHeight="1" x14ac:dyDescent="0.2">
      <c r="A22" s="42"/>
      <c r="B22" s="38"/>
      <c r="C22" s="43"/>
      <c r="D22" s="45"/>
      <c r="E22" s="44">
        <f t="shared" si="0"/>
        <v>0</v>
      </c>
    </row>
    <row r="23" spans="1:15" ht="18" customHeight="1" x14ac:dyDescent="0.2">
      <c r="A23" s="42"/>
      <c r="B23" s="38"/>
      <c r="C23" s="43"/>
      <c r="D23" s="45"/>
      <c r="E23" s="44">
        <f t="shared" si="0"/>
        <v>0</v>
      </c>
    </row>
    <row r="24" spans="1:15" ht="18" customHeight="1" x14ac:dyDescent="0.2">
      <c r="A24" s="42"/>
      <c r="B24" s="38"/>
      <c r="C24" s="43"/>
      <c r="D24" s="45"/>
      <c r="E24" s="44">
        <f t="shared" si="0"/>
        <v>0</v>
      </c>
    </row>
    <row r="25" spans="1:15" ht="18" customHeight="1" x14ac:dyDescent="0.2">
      <c r="A25" s="42"/>
      <c r="B25" s="38"/>
      <c r="C25" s="43"/>
      <c r="D25" s="45"/>
      <c r="E25" s="44">
        <f t="shared" si="0"/>
        <v>0</v>
      </c>
    </row>
    <row r="26" spans="1:15" ht="18" customHeight="1" x14ac:dyDescent="0.2">
      <c r="A26" s="42"/>
      <c r="B26" s="38"/>
      <c r="C26" s="43"/>
      <c r="D26" s="45"/>
      <c r="E26" s="44">
        <f t="shared" si="0"/>
        <v>0</v>
      </c>
    </row>
    <row r="27" spans="1:15" ht="18" customHeight="1" x14ac:dyDescent="0.2">
      <c r="A27" s="42"/>
      <c r="B27" s="38"/>
      <c r="C27" s="43"/>
      <c r="D27" s="45"/>
      <c r="E27" s="44">
        <f t="shared" si="0"/>
        <v>0</v>
      </c>
    </row>
    <row r="28" spans="1:15" ht="18" customHeight="1" x14ac:dyDescent="0.2">
      <c r="A28" s="42"/>
      <c r="B28" s="38"/>
      <c r="C28" s="43"/>
      <c r="D28" s="45"/>
      <c r="E28" s="44">
        <f t="shared" si="0"/>
        <v>0</v>
      </c>
    </row>
    <row r="29" spans="1:15" ht="18" customHeight="1" x14ac:dyDescent="0.2">
      <c r="A29" s="42"/>
      <c r="B29" s="38"/>
      <c r="C29" s="43"/>
      <c r="D29" s="45"/>
      <c r="E29" s="44">
        <f t="shared" si="0"/>
        <v>0</v>
      </c>
    </row>
    <row r="30" spans="1:15" ht="18" customHeight="1" x14ac:dyDescent="0.2">
      <c r="A30" s="42"/>
      <c r="B30" s="38"/>
      <c r="C30" s="43"/>
      <c r="D30" s="45"/>
      <c r="E30" s="44">
        <f t="shared" si="0"/>
        <v>0</v>
      </c>
    </row>
    <row r="31" spans="1:15" ht="18" customHeight="1" x14ac:dyDescent="0.2">
      <c r="A31" s="42"/>
      <c r="B31" s="38"/>
      <c r="C31" s="43"/>
      <c r="D31" s="45"/>
      <c r="E31" s="44">
        <f t="shared" si="0"/>
        <v>0</v>
      </c>
    </row>
    <row r="32" spans="1:15" ht="18" customHeight="1" x14ac:dyDescent="0.2">
      <c r="A32" s="140" t="s">
        <v>78</v>
      </c>
      <c r="B32" s="141"/>
      <c r="C32" s="46">
        <f>SUM(C10:C31)</f>
        <v>0</v>
      </c>
      <c r="D32" s="47"/>
      <c r="E32" s="48">
        <f>SUM(E10:E31)</f>
        <v>0</v>
      </c>
    </row>
    <row r="33" spans="1:5" ht="18" customHeight="1" x14ac:dyDescent="0.2">
      <c r="A33" s="140" t="s">
        <v>79</v>
      </c>
      <c r="B33" s="141"/>
      <c r="C33" s="79">
        <v>4.0000000000000001E-3</v>
      </c>
      <c r="D33" s="142"/>
      <c r="E33" s="143"/>
    </row>
    <row r="34" spans="1:5" ht="18" customHeight="1" x14ac:dyDescent="0.2">
      <c r="A34" s="140" t="s">
        <v>80</v>
      </c>
      <c r="B34" s="141"/>
      <c r="C34" s="46">
        <f>IF(C32&gt;=5000,C33*C32,0)</f>
        <v>0</v>
      </c>
      <c r="D34" s="142"/>
      <c r="E34" s="143"/>
    </row>
    <row r="35" spans="1:5" ht="18" customHeight="1" x14ac:dyDescent="0.2">
      <c r="A35" s="140" t="s">
        <v>81</v>
      </c>
      <c r="B35" s="141"/>
      <c r="C35" s="46">
        <f>IF(E32&gt;C34,E32,C34)</f>
        <v>0</v>
      </c>
      <c r="D35" s="144"/>
      <c r="E35" s="145"/>
    </row>
  </sheetData>
  <sheetProtection algorithmName="SHA-512" hashValue="G8CFnXzqvH2BVtntyh2QDI+X62nNKWg+XIhdeY/xs3FaZMJiuqoWIzTyXoJkezuLEJN5tP3WpSl9YRR3YBniNQ==" saltValue="fEX00q5wm3KN6+MrLV55rQ==" spinCount="100000" sheet="1" objects="1" scenarios="1"/>
  <mergeCells count="11">
    <mergeCell ref="A34:B34"/>
    <mergeCell ref="D34:E34"/>
    <mergeCell ref="A35:B35"/>
    <mergeCell ref="D35:E35"/>
    <mergeCell ref="B1:C1"/>
    <mergeCell ref="B2:C2"/>
    <mergeCell ref="B4:E4"/>
    <mergeCell ref="A7:E8"/>
    <mergeCell ref="A32:B32"/>
    <mergeCell ref="A33:B33"/>
    <mergeCell ref="D33:E33"/>
  </mergeCells>
  <dataValidations count="2">
    <dataValidation type="list" allowBlank="1" showInputMessage="1" showErrorMessage="1" sqref="B11:B27 B29:B31" xr:uid="{F8E009DC-E488-4403-9F37-F0532055FC34}">
      <formula1>$O$11:$O$20</formula1>
    </dataValidation>
    <dataValidation type="list" allowBlank="1" showInputMessage="1" showErrorMessage="1" sqref="B10 B28" xr:uid="{61F6E742-BC11-472A-90DC-3D762831AFB6}">
      <formula1>$O$10:$O$19</formula1>
    </dataValidation>
  </dataValidations>
  <hyperlinks>
    <hyperlink ref="B4" r:id="rId1" display="https://portal.ct.gov/-/media/doh/dohchfahousingmanualfinalized122023.pdf" xr:uid="{11D75731-5EF6-47FB-83A9-31B396A53A2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BDBA-658F-4BA0-9F7A-96077AF36453}">
  <dimension ref="A1:K36"/>
  <sheetViews>
    <sheetView showGridLines="0" tabSelected="1" workbookViewId="0">
      <selection activeCell="G17" sqref="G17"/>
    </sheetView>
  </sheetViews>
  <sheetFormatPr defaultRowHeight="12.75" x14ac:dyDescent="0.2"/>
  <cols>
    <col min="1" max="1" width="31.7109375" customWidth="1"/>
    <col min="2" max="3" width="18.7109375" customWidth="1"/>
    <col min="4" max="4" width="15.7109375" customWidth="1"/>
    <col min="5" max="5" width="17.7109375" customWidth="1"/>
    <col min="11" max="11" width="0" hidden="1" customWidth="1"/>
  </cols>
  <sheetData>
    <row r="1" spans="1:11" ht="18" customHeight="1" x14ac:dyDescent="0.2">
      <c r="A1" s="33" t="s">
        <v>117</v>
      </c>
      <c r="B1" s="132">
        <f>'Rent Calc'!F4</f>
        <v>0</v>
      </c>
      <c r="C1" s="132"/>
      <c r="D1" s="49"/>
      <c r="E1" s="49"/>
    </row>
    <row r="2" spans="1:11" ht="18" customHeight="1" x14ac:dyDescent="0.2">
      <c r="A2" s="33" t="s">
        <v>21</v>
      </c>
      <c r="B2" s="133">
        <f>'Rent Calc'!F5</f>
        <v>0</v>
      </c>
      <c r="C2" s="133"/>
      <c r="D2" s="34" t="s">
        <v>27</v>
      </c>
      <c r="E2" s="50">
        <f>'Rent Calc'!P4</f>
        <v>0</v>
      </c>
    </row>
    <row r="3" spans="1:11" x14ac:dyDescent="0.2">
      <c r="A3" s="32"/>
      <c r="B3" s="32"/>
      <c r="C3" s="32"/>
      <c r="D3" s="32"/>
      <c r="E3" s="32"/>
    </row>
    <row r="4" spans="1:11" x14ac:dyDescent="0.2">
      <c r="A4" s="32" t="s">
        <v>69</v>
      </c>
      <c r="B4" s="134" t="s">
        <v>772</v>
      </c>
      <c r="C4" s="134"/>
      <c r="D4" s="134"/>
      <c r="E4" s="134"/>
    </row>
    <row r="5" spans="1:11" x14ac:dyDescent="0.2">
      <c r="A5" s="35" t="s">
        <v>92</v>
      </c>
      <c r="B5" s="32"/>
      <c r="C5" s="32"/>
      <c r="D5" s="32"/>
      <c r="E5" s="32"/>
    </row>
    <row r="6" spans="1:11" x14ac:dyDescent="0.2">
      <c r="A6" s="32"/>
      <c r="B6" s="32"/>
      <c r="C6" s="32"/>
      <c r="D6" s="32"/>
      <c r="E6" s="51"/>
    </row>
    <row r="7" spans="1:11" ht="20.25" x14ac:dyDescent="0.3">
      <c r="A7" s="153" t="s">
        <v>93</v>
      </c>
      <c r="B7" s="153"/>
      <c r="C7" s="153"/>
      <c r="D7" s="153"/>
      <c r="E7" s="52"/>
    </row>
    <row r="8" spans="1:11" ht="20.25" x14ac:dyDescent="0.3">
      <c r="A8" s="153"/>
      <c r="B8" s="153"/>
      <c r="C8" s="153"/>
      <c r="D8" s="153"/>
      <c r="E8" s="53"/>
    </row>
    <row r="9" spans="1:11" ht="45" customHeight="1" thickBot="1" x14ac:dyDescent="0.25">
      <c r="A9" s="54" t="s">
        <v>73</v>
      </c>
      <c r="B9" s="135" t="s">
        <v>94</v>
      </c>
      <c r="C9" s="136"/>
      <c r="D9" s="54" t="s">
        <v>95</v>
      </c>
      <c r="E9" s="51"/>
    </row>
    <row r="10" spans="1:11" ht="18" customHeight="1" thickTop="1" x14ac:dyDescent="0.2">
      <c r="A10" s="38"/>
      <c r="B10" s="137"/>
      <c r="C10" s="138"/>
      <c r="D10" s="55"/>
      <c r="E10" s="51"/>
      <c r="K10" t="s">
        <v>96</v>
      </c>
    </row>
    <row r="11" spans="1:11" ht="18" customHeight="1" x14ac:dyDescent="0.2">
      <c r="A11" s="56"/>
      <c r="B11" s="126"/>
      <c r="C11" s="127"/>
      <c r="D11" s="57"/>
      <c r="E11" s="51"/>
      <c r="K11" t="s">
        <v>32</v>
      </c>
    </row>
    <row r="12" spans="1:11" ht="18" customHeight="1" x14ac:dyDescent="0.2">
      <c r="A12" s="56"/>
      <c r="B12" s="126"/>
      <c r="C12" s="127"/>
      <c r="D12" s="57"/>
      <c r="E12" s="51"/>
      <c r="K12" t="s">
        <v>97</v>
      </c>
    </row>
    <row r="13" spans="1:11" ht="18" customHeight="1" x14ac:dyDescent="0.2">
      <c r="A13" s="56"/>
      <c r="B13" s="126"/>
      <c r="C13" s="127"/>
      <c r="D13" s="57"/>
      <c r="E13" s="51"/>
      <c r="K13" t="s">
        <v>31</v>
      </c>
    </row>
    <row r="14" spans="1:11" ht="18" customHeight="1" x14ac:dyDescent="0.2">
      <c r="A14" s="56"/>
      <c r="B14" s="126"/>
      <c r="C14" s="127"/>
      <c r="D14" s="57"/>
      <c r="E14" s="51"/>
      <c r="K14" t="s">
        <v>98</v>
      </c>
    </row>
    <row r="15" spans="1:11" ht="18" customHeight="1" x14ac:dyDescent="0.2">
      <c r="A15" s="56"/>
      <c r="B15" s="126"/>
      <c r="C15" s="127"/>
      <c r="D15" s="57"/>
      <c r="E15" s="51"/>
    </row>
    <row r="16" spans="1:11" ht="18" customHeight="1" x14ac:dyDescent="0.2">
      <c r="A16" s="56"/>
      <c r="B16" s="126"/>
      <c r="C16" s="127"/>
      <c r="D16" s="57"/>
      <c r="E16" s="51"/>
    </row>
    <row r="17" spans="1:5" ht="18" customHeight="1" x14ac:dyDescent="0.2">
      <c r="A17" s="56"/>
      <c r="B17" s="126"/>
      <c r="C17" s="127"/>
      <c r="D17" s="57"/>
      <c r="E17" s="51"/>
    </row>
    <row r="18" spans="1:5" ht="18" customHeight="1" x14ac:dyDescent="0.2">
      <c r="A18" s="56"/>
      <c r="B18" s="126"/>
      <c r="C18" s="127"/>
      <c r="D18" s="57"/>
      <c r="E18" s="51"/>
    </row>
    <row r="19" spans="1:5" ht="18" customHeight="1" x14ac:dyDescent="0.2">
      <c r="A19" s="56"/>
      <c r="B19" s="126"/>
      <c r="C19" s="127"/>
      <c r="D19" s="57"/>
      <c r="E19" s="51"/>
    </row>
    <row r="20" spans="1:5" ht="18" customHeight="1" x14ac:dyDescent="0.2">
      <c r="A20" s="56"/>
      <c r="B20" s="126"/>
      <c r="C20" s="127"/>
      <c r="D20" s="57"/>
      <c r="E20" s="51"/>
    </row>
    <row r="21" spans="1:5" ht="18" customHeight="1" x14ac:dyDescent="0.2">
      <c r="A21" s="56"/>
      <c r="B21" s="126"/>
      <c r="C21" s="127"/>
      <c r="D21" s="57"/>
      <c r="E21" s="51"/>
    </row>
    <row r="22" spans="1:5" ht="18" customHeight="1" x14ac:dyDescent="0.2">
      <c r="A22" s="56"/>
      <c r="B22" s="126"/>
      <c r="C22" s="127"/>
      <c r="D22" s="57"/>
      <c r="E22" s="51"/>
    </row>
    <row r="23" spans="1:5" ht="18" customHeight="1" x14ac:dyDescent="0.2">
      <c r="A23" s="56"/>
      <c r="B23" s="126"/>
      <c r="C23" s="127"/>
      <c r="D23" s="57"/>
      <c r="E23" s="51"/>
    </row>
    <row r="24" spans="1:5" ht="18" customHeight="1" x14ac:dyDescent="0.2">
      <c r="A24" s="56"/>
      <c r="B24" s="126"/>
      <c r="C24" s="127"/>
      <c r="D24" s="57"/>
      <c r="E24" s="51"/>
    </row>
    <row r="25" spans="1:5" ht="18" customHeight="1" x14ac:dyDescent="0.2">
      <c r="A25" s="56"/>
      <c r="B25" s="126"/>
      <c r="C25" s="127"/>
      <c r="D25" s="57"/>
      <c r="E25" s="51"/>
    </row>
    <row r="26" spans="1:5" ht="18" customHeight="1" x14ac:dyDescent="0.2">
      <c r="A26" s="56"/>
      <c r="B26" s="126"/>
      <c r="C26" s="127"/>
      <c r="D26" s="57"/>
      <c r="E26" s="51"/>
    </row>
    <row r="27" spans="1:5" ht="18" customHeight="1" x14ac:dyDescent="0.2">
      <c r="A27" s="56"/>
      <c r="B27" s="126"/>
      <c r="C27" s="127"/>
      <c r="D27" s="57"/>
      <c r="E27" s="51"/>
    </row>
    <row r="28" spans="1:5" ht="18" customHeight="1" x14ac:dyDescent="0.2">
      <c r="A28" s="56"/>
      <c r="B28" s="126"/>
      <c r="C28" s="127"/>
      <c r="D28" s="57"/>
      <c r="E28" s="51"/>
    </row>
    <row r="29" spans="1:5" ht="18" customHeight="1" x14ac:dyDescent="0.2">
      <c r="A29" s="56"/>
      <c r="B29" s="126"/>
      <c r="C29" s="127"/>
      <c r="D29" s="57"/>
      <c r="E29" s="51"/>
    </row>
    <row r="30" spans="1:5" ht="18" customHeight="1" x14ac:dyDescent="0.2">
      <c r="A30" s="56"/>
      <c r="B30" s="126"/>
      <c r="C30" s="127"/>
      <c r="D30" s="57"/>
      <c r="E30" s="51"/>
    </row>
    <row r="31" spans="1:5" ht="18" customHeight="1" x14ac:dyDescent="0.2">
      <c r="A31" s="56"/>
      <c r="B31" s="126"/>
      <c r="C31" s="127"/>
      <c r="D31" s="57"/>
      <c r="E31" s="51"/>
    </row>
    <row r="32" spans="1:5" ht="18" customHeight="1" x14ac:dyDescent="0.2">
      <c r="A32" s="56"/>
      <c r="B32" s="126"/>
      <c r="C32" s="127"/>
      <c r="D32" s="57"/>
      <c r="E32" s="51"/>
    </row>
    <row r="33" spans="1:5" ht="18" customHeight="1" x14ac:dyDescent="0.2">
      <c r="A33" s="56"/>
      <c r="B33" s="126"/>
      <c r="C33" s="127"/>
      <c r="D33" s="57"/>
      <c r="E33" s="51"/>
    </row>
    <row r="34" spans="1:5" ht="18" customHeight="1" x14ac:dyDescent="0.2">
      <c r="A34" s="56"/>
      <c r="B34" s="128"/>
      <c r="C34" s="129"/>
      <c r="D34" s="57"/>
      <c r="E34" s="51"/>
    </row>
    <row r="35" spans="1:5" ht="18" customHeight="1" thickBot="1" x14ac:dyDescent="0.25">
      <c r="A35" s="58"/>
      <c r="B35" s="128"/>
      <c r="C35" s="129"/>
      <c r="D35" s="59"/>
      <c r="E35" s="51"/>
    </row>
    <row r="36" spans="1:5" ht="18" customHeight="1" thickTop="1" x14ac:dyDescent="0.2">
      <c r="A36" s="123" t="s">
        <v>33</v>
      </c>
      <c r="B36" s="124"/>
      <c r="C36" s="125"/>
      <c r="D36" s="60">
        <f>SUM(D10:D35)</f>
        <v>0</v>
      </c>
      <c r="E36" s="51"/>
    </row>
  </sheetData>
  <sheetProtection algorithmName="SHA-512" hashValue="nYKr6FSZdSlBGT/E6ZXdNIUm41tpnl/h0ExjGrysM+lPbboteikSMebzHDNuutBtsD95wGESdL3PGR6XX+/VXA==" saltValue="U5EprrAEk/kgqqIX0/rRYQ==" spinCount="100000" sheet="1" objects="1" scenarios="1"/>
  <mergeCells count="32">
    <mergeCell ref="B1:C1"/>
    <mergeCell ref="B2:C2"/>
    <mergeCell ref="A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4:E4"/>
    <mergeCell ref="A7:D8"/>
    <mergeCell ref="B9:C9"/>
    <mergeCell ref="B10:C10"/>
    <mergeCell ref="B11:C11"/>
  </mergeCells>
  <dataValidations count="1">
    <dataValidation type="list" allowBlank="1" showInputMessage="1" showErrorMessage="1" sqref="B11:C35 B10:C10" xr:uid="{7822033E-CFD0-4F4D-AEDB-664F33D29C87}">
      <formula1>$K$10:$K$14</formula1>
    </dataValidation>
  </dataValidations>
  <hyperlinks>
    <hyperlink ref="B4" r:id="rId1" display="https://portal.ct.gov/-/media/doh/dohchfahousingmanualfinalized122023.pdf" xr:uid="{80247871-0870-40BA-A8E3-264652D583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2"/>
  <sheetViews>
    <sheetView showGridLines="0" showZeros="0" workbookViewId="0">
      <selection activeCell="AB14" sqref="AB14:AE14"/>
    </sheetView>
  </sheetViews>
  <sheetFormatPr defaultRowHeight="12.75" x14ac:dyDescent="0.2"/>
  <cols>
    <col min="1" max="4" width="2.7109375" customWidth="1"/>
    <col min="5" max="5" width="5.7109375" customWidth="1"/>
    <col min="6" max="32" width="2.7109375" customWidth="1"/>
  </cols>
  <sheetData>
    <row r="1" spans="1:32" s="2" customFormat="1" ht="12" customHeight="1" x14ac:dyDescent="0.2">
      <c r="A1" s="157" t="s">
        <v>58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row>
    <row r="2" spans="1:32" s="2" customFormat="1" ht="12" customHeight="1" x14ac:dyDescent="0.2">
      <c r="A2" s="119" t="s">
        <v>43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4" spans="1:32" s="2" customFormat="1" ht="18" customHeight="1" x14ac:dyDescent="0.2">
      <c r="A4" s="1" t="s">
        <v>117</v>
      </c>
      <c r="F4" s="158">
        <f>'Rent Calc'!F4</f>
        <v>0</v>
      </c>
      <c r="G4" s="158"/>
      <c r="H4" s="158"/>
      <c r="I4" s="158"/>
      <c r="J4" s="158"/>
      <c r="K4" s="158"/>
      <c r="L4" s="158"/>
      <c r="M4" s="158"/>
      <c r="N4" s="158"/>
      <c r="O4" s="158"/>
      <c r="P4" s="158"/>
      <c r="Q4" s="158"/>
      <c r="R4" s="25"/>
      <c r="S4" s="2" t="s">
        <v>27</v>
      </c>
      <c r="X4" s="159">
        <f>'Rent Calc'!P4</f>
        <v>0</v>
      </c>
      <c r="Y4" s="159"/>
      <c r="Z4" s="159"/>
      <c r="AA4" s="159"/>
      <c r="AB4" s="159"/>
      <c r="AC4" s="159"/>
      <c r="AD4" s="159"/>
      <c r="AE4" s="159"/>
    </row>
    <row r="5" spans="1:32" s="2" customFormat="1" ht="18" customHeight="1" x14ac:dyDescent="0.2">
      <c r="A5" s="1" t="s">
        <v>21</v>
      </c>
      <c r="F5" s="106">
        <f>'Rent Calc'!F5</f>
        <v>0</v>
      </c>
      <c r="G5" s="106"/>
      <c r="H5" s="106"/>
      <c r="I5" s="106"/>
    </row>
    <row r="8" spans="1:32" x14ac:dyDescent="0.2">
      <c r="A8" s="26" t="s">
        <v>6</v>
      </c>
      <c r="B8" s="32" t="s">
        <v>67</v>
      </c>
      <c r="AA8" s="27" t="s">
        <v>19</v>
      </c>
      <c r="AB8" s="154">
        <f>+'Rent Calc'!R32</f>
        <v>0</v>
      </c>
      <c r="AC8" s="154"/>
      <c r="AD8" s="154"/>
      <c r="AE8" s="154"/>
    </row>
    <row r="9" spans="1:32" x14ac:dyDescent="0.2">
      <c r="A9" s="26"/>
      <c r="AA9" s="27"/>
      <c r="AB9" s="29"/>
      <c r="AC9" s="29"/>
      <c r="AD9" s="29"/>
      <c r="AE9" s="29"/>
    </row>
    <row r="10" spans="1:32" x14ac:dyDescent="0.2">
      <c r="A10" s="26" t="s">
        <v>7</v>
      </c>
      <c r="B10" s="30" t="s">
        <v>59</v>
      </c>
      <c r="AA10" s="27" t="s">
        <v>19</v>
      </c>
      <c r="AB10" s="154">
        <f>+'Rent Calc'!N40</f>
        <v>0</v>
      </c>
      <c r="AC10" s="154"/>
      <c r="AD10" s="154"/>
      <c r="AE10" s="154"/>
    </row>
    <row r="11" spans="1:32" x14ac:dyDescent="0.2">
      <c r="A11" s="26"/>
      <c r="AA11" s="27"/>
      <c r="AB11" s="29"/>
      <c r="AC11" s="29"/>
      <c r="AD11" s="29"/>
      <c r="AE11" s="29"/>
    </row>
    <row r="12" spans="1:32" x14ac:dyDescent="0.2">
      <c r="A12" s="26" t="s">
        <v>8</v>
      </c>
      <c r="B12" t="s">
        <v>44</v>
      </c>
      <c r="AA12" s="27" t="s">
        <v>19</v>
      </c>
      <c r="AB12" s="154">
        <f>AB8-AB10</f>
        <v>0</v>
      </c>
      <c r="AC12" s="154"/>
      <c r="AD12" s="154"/>
      <c r="AE12" s="154"/>
    </row>
    <row r="13" spans="1:32" x14ac:dyDescent="0.2">
      <c r="A13" s="26"/>
      <c r="AA13" s="27"/>
      <c r="AB13" s="29"/>
      <c r="AC13" s="29"/>
      <c r="AD13" s="29"/>
      <c r="AE13" s="29"/>
    </row>
    <row r="14" spans="1:32" x14ac:dyDescent="0.2">
      <c r="A14" s="26" t="s">
        <v>9</v>
      </c>
      <c r="B14" t="s">
        <v>45</v>
      </c>
      <c r="AA14" s="27" t="s">
        <v>19</v>
      </c>
      <c r="AB14" s="154">
        <f>AB12*0.02</f>
        <v>0</v>
      </c>
      <c r="AC14" s="154"/>
      <c r="AD14" s="154"/>
      <c r="AE14" s="154"/>
    </row>
    <row r="15" spans="1:32" x14ac:dyDescent="0.2">
      <c r="A15" s="26"/>
      <c r="AA15" s="27"/>
      <c r="AB15" s="29"/>
      <c r="AC15" s="29"/>
      <c r="AD15" s="29"/>
      <c r="AE15" s="29"/>
    </row>
    <row r="16" spans="1:32" x14ac:dyDescent="0.2">
      <c r="A16" s="26" t="s">
        <v>28</v>
      </c>
      <c r="B16" s="28" t="s">
        <v>68</v>
      </c>
      <c r="AA16" s="27" t="s">
        <v>19</v>
      </c>
      <c r="AB16" s="155" t="str">
        <f>IF(AB14&gt;0,AB14+'Rent Calc'!R38,'Rent Calc'!R38)</f>
        <v/>
      </c>
      <c r="AC16" s="154"/>
      <c r="AD16" s="154"/>
      <c r="AE16" s="154"/>
    </row>
    <row r="17" spans="1:29" x14ac:dyDescent="0.2">
      <c r="A17" s="26"/>
    </row>
    <row r="18" spans="1:29" x14ac:dyDescent="0.2">
      <c r="A18" s="26"/>
    </row>
    <row r="19" spans="1:29" x14ac:dyDescent="0.2">
      <c r="A19" s="26"/>
    </row>
    <row r="20" spans="1:29" x14ac:dyDescent="0.2">
      <c r="A20" s="26"/>
    </row>
    <row r="21" spans="1:29" x14ac:dyDescent="0.2">
      <c r="A21" s="26"/>
      <c r="B21" s="108"/>
      <c r="C21" s="108"/>
      <c r="D21" s="108"/>
      <c r="E21" s="108"/>
      <c r="F21" s="108"/>
      <c r="G21" s="108"/>
      <c r="H21" s="108"/>
      <c r="I21" s="108"/>
      <c r="J21" s="108"/>
      <c r="K21" s="108"/>
      <c r="L21" s="108"/>
      <c r="M21" s="108"/>
      <c r="N21" s="108"/>
      <c r="O21" s="108"/>
      <c r="P21" s="108"/>
      <c r="Q21" s="108"/>
      <c r="V21" s="156"/>
      <c r="W21" s="156"/>
      <c r="X21" s="156"/>
      <c r="Y21" s="156"/>
      <c r="Z21" s="156"/>
      <c r="AA21" s="156"/>
      <c r="AB21" s="156"/>
      <c r="AC21" s="156"/>
    </row>
    <row r="22" spans="1:29" x14ac:dyDescent="0.2">
      <c r="A22" s="26"/>
      <c r="E22" t="s">
        <v>46</v>
      </c>
      <c r="Y22" t="s">
        <v>22</v>
      </c>
    </row>
  </sheetData>
  <sheetProtection algorithmName="SHA-512" hashValue="6UmN27f8aM8uMEZhIo2JklcZkEp6LDQyMCAPNYX0u+qJJHOnaO8YM4Fm4mWg/agTMv3tlptkEKZ3hnJYsaZH4Q==" saltValue="v9K9Nmi72hEJH4Vu7p28Vw==" spinCount="100000" sheet="1" objects="1" scenarios="1"/>
  <mergeCells count="12">
    <mergeCell ref="AB8:AE8"/>
    <mergeCell ref="A1:AF1"/>
    <mergeCell ref="A2:AF2"/>
    <mergeCell ref="F4:Q4"/>
    <mergeCell ref="X4:AE4"/>
    <mergeCell ref="F5:I5"/>
    <mergeCell ref="AB10:AE10"/>
    <mergeCell ref="AB12:AE12"/>
    <mergeCell ref="AB14:AE14"/>
    <mergeCell ref="AB16:AE16"/>
    <mergeCell ref="B21:Q21"/>
    <mergeCell ref="V21:AC21"/>
  </mergeCells>
  <phoneticPr fontId="2"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12C6-15BD-4C21-8BD8-579734EE146E}">
  <sheetPr>
    <tabColor theme="4"/>
  </sheetPr>
  <dimension ref="A1:V60"/>
  <sheetViews>
    <sheetView showGridLines="0" showZeros="0" workbookViewId="0">
      <selection activeCell="T16" sqref="T16"/>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119" t="s">
        <v>53</v>
      </c>
      <c r="B1" s="119"/>
      <c r="C1" s="119"/>
      <c r="D1" s="119"/>
      <c r="E1" s="119"/>
      <c r="F1" s="119"/>
      <c r="G1" s="119"/>
      <c r="H1" s="119"/>
      <c r="I1" s="119"/>
      <c r="J1" s="119"/>
      <c r="K1" s="119"/>
      <c r="L1" s="119"/>
      <c r="M1" s="119"/>
      <c r="N1" s="119"/>
      <c r="O1" s="119"/>
      <c r="P1" s="119"/>
      <c r="Q1" s="119"/>
      <c r="R1" s="119"/>
      <c r="S1" s="119"/>
    </row>
    <row r="2" spans="1:19" s="2" customFormat="1" ht="12" customHeight="1" x14ac:dyDescent="0.2">
      <c r="A2" s="119" t="s">
        <v>0</v>
      </c>
      <c r="B2" s="119"/>
      <c r="C2" s="119"/>
      <c r="D2" s="119"/>
      <c r="E2" s="119"/>
      <c r="F2" s="119"/>
      <c r="G2" s="119"/>
      <c r="H2" s="119"/>
      <c r="I2" s="119"/>
      <c r="J2" s="119"/>
      <c r="K2" s="119"/>
      <c r="L2" s="119"/>
      <c r="M2" s="119"/>
      <c r="N2" s="119"/>
      <c r="O2" s="119"/>
      <c r="P2" s="119"/>
      <c r="Q2" s="119"/>
      <c r="R2" s="119"/>
      <c r="S2" s="119"/>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c r="G6" s="100"/>
      <c r="H6" s="100"/>
      <c r="I6" s="100"/>
      <c r="J6" s="100"/>
    </row>
    <row r="7" spans="1:19" s="2" customFormat="1" ht="15" hidden="1" customHeight="1" x14ac:dyDescent="0.2">
      <c r="A7" s="1" t="s">
        <v>126</v>
      </c>
      <c r="F7" s="122" t="str">
        <f>IF(F6="","",VLOOKUP(F6,'2025HUDLimits'!A:G,7,0))</f>
        <v/>
      </c>
      <c r="G7" s="122"/>
      <c r="H7" s="122"/>
      <c r="I7" s="122"/>
      <c r="J7" s="122"/>
      <c r="K7" s="122"/>
      <c r="L7" s="122"/>
      <c r="M7" s="122"/>
    </row>
    <row r="8" spans="1:19" s="2" customFormat="1" ht="15" customHeight="1" x14ac:dyDescent="0.2">
      <c r="A8" s="1" t="s">
        <v>101</v>
      </c>
      <c r="F8" s="62"/>
      <c r="G8" s="62"/>
      <c r="I8" s="160"/>
      <c r="J8" s="160"/>
    </row>
    <row r="9" spans="1:19" s="2" customFormat="1" ht="15" customHeight="1" x14ac:dyDescent="0.2">
      <c r="A9" s="1" t="s">
        <v>116</v>
      </c>
      <c r="F9" s="62"/>
      <c r="G9" s="62"/>
      <c r="I9" s="161"/>
      <c r="J9" s="161"/>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Income'!D22</f>
        <v>0</v>
      </c>
      <c r="S13" s="94"/>
    </row>
    <row r="14" spans="1:19" s="2" customFormat="1" ht="15" customHeight="1" x14ac:dyDescent="0.2">
      <c r="A14" s="1"/>
      <c r="C14" s="4"/>
      <c r="D14" s="92"/>
      <c r="E14" s="92"/>
      <c r="F14" s="92"/>
      <c r="G14" s="92"/>
      <c r="I14" s="95">
        <f>'Family Income'!D30</f>
        <v>0</v>
      </c>
      <c r="J14" s="95"/>
      <c r="L14" s="4"/>
      <c r="M14" s="92"/>
      <c r="N14" s="92"/>
      <c r="O14" s="92"/>
      <c r="P14" s="3"/>
      <c r="R14" s="93">
        <f>'Family Income'!D38</f>
        <v>0</v>
      </c>
      <c r="S14" s="94"/>
    </row>
    <row r="15" spans="1:19" s="2" customFormat="1" ht="15" customHeight="1" x14ac:dyDescent="0.2">
      <c r="A15" s="1"/>
      <c r="C15" s="7"/>
      <c r="D15" s="92"/>
      <c r="E15" s="92"/>
      <c r="F15" s="92"/>
      <c r="G15" s="92"/>
      <c r="I15" s="95">
        <f>'Family Income'!I14</f>
        <v>0</v>
      </c>
      <c r="J15" s="95"/>
      <c r="L15" s="7"/>
      <c r="M15" s="92"/>
      <c r="N15" s="92"/>
      <c r="O15" s="92"/>
      <c r="P15" s="3"/>
      <c r="R15" s="93">
        <f>'Family Income'!I22</f>
        <v>0</v>
      </c>
      <c r="S15" s="94"/>
    </row>
    <row r="16" spans="1:19" s="2" customFormat="1" ht="15" customHeight="1" x14ac:dyDescent="0.2">
      <c r="A16" s="1"/>
      <c r="C16" s="7"/>
      <c r="D16" s="92"/>
      <c r="E16" s="92"/>
      <c r="F16" s="92"/>
      <c r="G16" s="92"/>
      <c r="I16" s="95">
        <f>'Family Income'!I30</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35</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37</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0" s="2" customFormat="1" ht="15" customHeight="1" x14ac:dyDescent="0.2">
      <c r="A33" s="1" t="s">
        <v>13</v>
      </c>
      <c r="B33" s="2" t="s">
        <v>55</v>
      </c>
      <c r="C33" s="9"/>
      <c r="Q33" s="6" t="s">
        <v>19</v>
      </c>
      <c r="R33" s="97">
        <f>R32/12</f>
        <v>0</v>
      </c>
      <c r="S33" s="97"/>
    </row>
    <row r="34" spans="1:20" s="2" customFormat="1" ht="15" customHeight="1" x14ac:dyDescent="0.2">
      <c r="A34" s="1" t="s">
        <v>14</v>
      </c>
      <c r="B34" s="2" t="s">
        <v>56</v>
      </c>
      <c r="C34" s="9"/>
      <c r="N34" s="102">
        <v>0.3</v>
      </c>
      <c r="O34" s="102"/>
      <c r="P34" s="2" t="s">
        <v>47</v>
      </c>
      <c r="Q34" s="6" t="s">
        <v>19</v>
      </c>
      <c r="R34" s="97">
        <f>R33*N34</f>
        <v>0</v>
      </c>
      <c r="S34" s="97"/>
    </row>
    <row r="35" spans="1:20" s="2" customFormat="1" ht="15" customHeight="1" x14ac:dyDescent="0.2">
      <c r="A35" s="1" t="s">
        <v>15</v>
      </c>
      <c r="B35" s="2" t="s">
        <v>11</v>
      </c>
      <c r="Q35" s="6" t="s">
        <v>19</v>
      </c>
      <c r="R35" s="104"/>
      <c r="S35" s="104"/>
    </row>
    <row r="36" spans="1:20" s="2" customFormat="1" ht="15" customHeight="1" x14ac:dyDescent="0.2">
      <c r="A36" s="1" t="s">
        <v>16</v>
      </c>
      <c r="B36" s="2" t="s">
        <v>57</v>
      </c>
      <c r="Q36" s="6" t="s">
        <v>19</v>
      </c>
      <c r="R36" s="91">
        <f>R34-R35</f>
        <v>0</v>
      </c>
      <c r="S36" s="91"/>
    </row>
    <row r="37" spans="1:20" s="2" customFormat="1" ht="15" customHeight="1" x14ac:dyDescent="0.2">
      <c r="A37" s="1" t="s">
        <v>17</v>
      </c>
      <c r="B37" s="2" t="s">
        <v>42</v>
      </c>
      <c r="Q37" s="6" t="s">
        <v>19</v>
      </c>
      <c r="R37" s="104"/>
      <c r="S37" s="104"/>
    </row>
    <row r="38" spans="1:20" s="2" customFormat="1" ht="15" customHeight="1" x14ac:dyDescent="0.2">
      <c r="A38" s="1" t="s">
        <v>18</v>
      </c>
      <c r="B38" s="2" t="s">
        <v>60</v>
      </c>
      <c r="Q38" s="6" t="s">
        <v>19</v>
      </c>
      <c r="R38" s="91" t="str">
        <f>IF(R36&gt;R37,R36,IF(R37&gt;R36,R37,""))</f>
        <v/>
      </c>
      <c r="S38" s="91"/>
    </row>
    <row r="39" spans="1:20" s="2" customFormat="1" ht="15" customHeight="1" x14ac:dyDescent="0.2">
      <c r="A39" s="1" t="s">
        <v>40</v>
      </c>
      <c r="B39" s="2" t="s">
        <v>125</v>
      </c>
      <c r="M39" s="6" t="s">
        <v>19</v>
      </c>
      <c r="N39" s="101">
        <f>IFERROR(INDEX('2025HUDLimits'!1:1048576,MATCH($F$6,'2025HUDLimits'!A:A,0),MATCH("l80_"&amp;$I$8,'2025HUDLimits'!1:1,0)),0)</f>
        <v>0</v>
      </c>
      <c r="O39" s="101"/>
      <c r="P39" s="101"/>
      <c r="Q39" s="10"/>
      <c r="R39" s="103" t="str">
        <f>IF(R18=0,"",IF(R32&gt;N39,"OVER INCOME","INCOME ELIGIBLE"))</f>
        <v/>
      </c>
      <c r="S39" s="103"/>
      <c r="T39" s="61" t="s">
        <v>99</v>
      </c>
    </row>
    <row r="40" spans="1:20" s="2" customFormat="1" ht="15" customHeight="1" x14ac:dyDescent="0.2">
      <c r="A40" s="31" t="s">
        <v>41</v>
      </c>
      <c r="B40" s="2" t="s">
        <v>48</v>
      </c>
      <c r="M40" s="6" t="s">
        <v>19</v>
      </c>
      <c r="N40" s="113">
        <f>N39*1.6</f>
        <v>0</v>
      </c>
      <c r="O40" s="113"/>
      <c r="P40" s="113"/>
      <c r="Q40" s="10"/>
      <c r="R40" s="114" t="str">
        <f>IF(R18=0,"",IF(R32&gt;N40,"OVER INCOME","INCOME ELIGIBLE"))</f>
        <v/>
      </c>
      <c r="S40" s="114"/>
      <c r="T40" s="61" t="s">
        <v>99</v>
      </c>
    </row>
    <row r="41" spans="1:20" s="2" customFormat="1" ht="15" customHeight="1" x14ac:dyDescent="0.2">
      <c r="A41" s="1" t="s">
        <v>61</v>
      </c>
      <c r="B41" s="2" t="s">
        <v>62</v>
      </c>
      <c r="M41" s="6" t="s">
        <v>19</v>
      </c>
      <c r="N41" s="98">
        <f>IF(Surcharge!AB14&lt;0,0,Surcharge!AB14)</f>
        <v>0</v>
      </c>
      <c r="O41" s="98"/>
      <c r="P41" s="98"/>
      <c r="Q41" s="10" t="s">
        <v>19</v>
      </c>
      <c r="R41" s="91">
        <f>IF(+R33=0,0,+R38+N41)</f>
        <v>0</v>
      </c>
      <c r="S41" s="91"/>
    </row>
    <row r="42" spans="1:20" s="2" customFormat="1" ht="12" customHeight="1" x14ac:dyDescent="0.2">
      <c r="A42" s="1"/>
      <c r="M42" s="6"/>
      <c r="N42" s="19"/>
      <c r="O42" s="19"/>
      <c r="P42" s="19"/>
      <c r="Q42" s="10"/>
    </row>
    <row r="43" spans="1:20"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0"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0"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0"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0"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0"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hSqEDDVGbrIa2RNXB80OZPUwyJCo9rO9g8RosRCU3z8aKikj5gpif3OGscufoxiMzCW6rBaGvou54H/zCkIsgg==" saltValue="AQ57yC5p5Gt+1rzQPd0NJQ==" spinCount="100000" sheet="1" objects="1" scenarios="1"/>
  <mergeCells count="66">
    <mergeCell ref="F5:G5"/>
    <mergeCell ref="A1:S1"/>
    <mergeCell ref="A2:S2"/>
    <mergeCell ref="F4:M4"/>
    <mergeCell ref="N4:O4"/>
    <mergeCell ref="P4:S4"/>
    <mergeCell ref="D14:G14"/>
    <mergeCell ref="I14:J14"/>
    <mergeCell ref="M14:O14"/>
    <mergeCell ref="R14:S14"/>
    <mergeCell ref="M12:O12"/>
    <mergeCell ref="R12:S12"/>
    <mergeCell ref="D13:G13"/>
    <mergeCell ref="I13:J13"/>
    <mergeCell ref="M13:O13"/>
    <mergeCell ref="R13:S13"/>
    <mergeCell ref="F6:J6"/>
    <mergeCell ref="I8:J8"/>
    <mergeCell ref="I9:J9"/>
    <mergeCell ref="D12:G12"/>
    <mergeCell ref="I12:J12"/>
    <mergeCell ref="F7:M7"/>
    <mergeCell ref="D15:G15"/>
    <mergeCell ref="I15:J15"/>
    <mergeCell ref="M15:O15"/>
    <mergeCell ref="R15:S15"/>
    <mergeCell ref="D16:G16"/>
    <mergeCell ref="I16:J16"/>
    <mergeCell ref="M16:O16"/>
    <mergeCell ref="R16:S16"/>
    <mergeCell ref="R33:S33"/>
    <mergeCell ref="U29:V29"/>
    <mergeCell ref="B31:K31"/>
    <mergeCell ref="R31:S31"/>
    <mergeCell ref="D17:G17"/>
    <mergeCell ref="I17:J17"/>
    <mergeCell ref="R18:S18"/>
    <mergeCell ref="R21:S21"/>
    <mergeCell ref="R22:S22"/>
    <mergeCell ref="R23:S23"/>
    <mergeCell ref="R26:S26"/>
    <mergeCell ref="R27:S27"/>
    <mergeCell ref="R28:S28"/>
    <mergeCell ref="R29:S29"/>
    <mergeCell ref="R32:S32"/>
    <mergeCell ref="N34:O34"/>
    <mergeCell ref="R34:S34"/>
    <mergeCell ref="R35:S35"/>
    <mergeCell ref="A46:S46"/>
    <mergeCell ref="R37:S37"/>
    <mergeCell ref="R38:S38"/>
    <mergeCell ref="N39:P39"/>
    <mergeCell ref="R39:S39"/>
    <mergeCell ref="N40:P40"/>
    <mergeCell ref="R40:S40"/>
    <mergeCell ref="N41:P41"/>
    <mergeCell ref="R41:S41"/>
    <mergeCell ref="A43:S43"/>
    <mergeCell ref="A44:S44"/>
    <mergeCell ref="A45:S45"/>
    <mergeCell ref="R36:S36"/>
    <mergeCell ref="B49:I49"/>
    <mergeCell ref="M49:N49"/>
    <mergeCell ref="B52:I52"/>
    <mergeCell ref="M52:N52"/>
    <mergeCell ref="A54:S54"/>
  </mergeCells>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69EEC-7010-4BC0-B7BA-BF98097D47E6}">
          <x14:formula1>
            <xm:f>Towns!$A$2:$A$170</xm:f>
          </x14:formula1>
          <xm:sqref>F6:J6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Rent Calc</vt:lpstr>
      <vt:lpstr>Towns</vt:lpstr>
      <vt:lpstr>2025HUDLimits</vt:lpstr>
      <vt:lpstr>Family Income</vt:lpstr>
      <vt:lpstr>Assets</vt:lpstr>
      <vt:lpstr>Medical</vt:lpstr>
      <vt:lpstr>Surcharge</vt:lpstr>
      <vt:lpstr>Rent Calc- Exception</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2008-04-24T16:18:52Z</cp:lastPrinted>
  <dcterms:created xsi:type="dcterms:W3CDTF">2007-01-02T17:29:24Z</dcterms:created>
  <dcterms:modified xsi:type="dcterms:W3CDTF">2026-01-06T21:12:16Z</dcterms:modified>
</cp:coreProperties>
</file>