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ws8-shr1\amdocs\STATE Portfolio\- Working Folders\- General\RentCalculationWorkbooks-ReWork2024\Final Drafts - to be put on website\"/>
    </mc:Choice>
  </mc:AlternateContent>
  <xr:revisionPtr revIDLastSave="0" documentId="8_{C0E81836-9A14-48BC-9EFD-035B8C9FA331}" xr6:coauthVersionLast="47" xr6:coauthVersionMax="47" xr10:uidLastSave="{00000000-0000-0000-0000-000000000000}"/>
  <bookViews>
    <workbookView xWindow="-120" yWindow="-120" windowWidth="29040" windowHeight="15720" activeTab="4" xr2:uid="{00000000-000D-0000-FFFF-FFFF00000000}"/>
  </bookViews>
  <sheets>
    <sheet name="Guidance" sheetId="10" r:id="rId1"/>
    <sheet name="Carrying Charge Calculation" sheetId="1" r:id="rId2"/>
    <sheet name="Towns" sheetId="12" state="hidden" r:id="rId3"/>
    <sheet name="2024 Income Limits" sheetId="11" state="hidden" r:id="rId4"/>
    <sheet name="Assets" sheetId="8" r:id="rId5"/>
    <sheet name="Medical" sheetId="9" r:id="rId6"/>
    <sheet name="Surcharge" sheetId="4" state="hidden" r:id="rId7"/>
  </sheets>
  <definedNames>
    <definedName name="_xlnm._FilterDatabase" localSheetId="2" hidden="1">Towns!$A$1:$B$170</definedName>
    <definedName name="_xlnm.Print_Area" localSheetId="1">'Carrying Charge Calculation'!$A$1:$S$75</definedName>
    <definedName name="_xlnm.Print_Area" localSheetId="6">Surcharge!$A$1:$AF$26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N42" i="1" s="1"/>
  <c r="N43" i="1" s="1"/>
  <c r="D17" i="11"/>
  <c r="K41" i="11"/>
  <c r="J41" i="11"/>
  <c r="I41" i="11"/>
  <c r="H41" i="11"/>
  <c r="G41" i="11"/>
  <c r="F41" i="11"/>
  <c r="E41" i="11"/>
  <c r="D41" i="11"/>
  <c r="K39" i="11"/>
  <c r="J39" i="11"/>
  <c r="I39" i="11"/>
  <c r="H39" i="11"/>
  <c r="G39" i="11"/>
  <c r="F39" i="11"/>
  <c r="E39" i="11"/>
  <c r="D39" i="11"/>
  <c r="K37" i="11"/>
  <c r="J37" i="11"/>
  <c r="I37" i="11"/>
  <c r="H37" i="11"/>
  <c r="G37" i="11"/>
  <c r="F37" i="11"/>
  <c r="E37" i="11"/>
  <c r="D37" i="11"/>
  <c r="K35" i="11"/>
  <c r="J35" i="11"/>
  <c r="I35" i="11"/>
  <c r="H35" i="11"/>
  <c r="G35" i="11"/>
  <c r="F35" i="11"/>
  <c r="E35" i="11"/>
  <c r="D35" i="11"/>
  <c r="K27" i="11"/>
  <c r="J27" i="11"/>
  <c r="I27" i="11"/>
  <c r="H27" i="11"/>
  <c r="G27" i="11"/>
  <c r="F27" i="11"/>
  <c r="E27" i="11"/>
  <c r="D27" i="11"/>
  <c r="K21" i="11"/>
  <c r="J21" i="11"/>
  <c r="I21" i="11"/>
  <c r="H21" i="11"/>
  <c r="G21" i="11"/>
  <c r="F21" i="11"/>
  <c r="E21" i="11"/>
  <c r="D21" i="11"/>
  <c r="K19" i="11"/>
  <c r="J19" i="11"/>
  <c r="I19" i="11"/>
  <c r="H19" i="11"/>
  <c r="G19" i="11"/>
  <c r="F19" i="11"/>
  <c r="E19" i="11"/>
  <c r="D19" i="11"/>
  <c r="K17" i="11"/>
  <c r="J17" i="11"/>
  <c r="I17" i="11"/>
  <c r="H17" i="11"/>
  <c r="G17" i="11"/>
  <c r="F17" i="11"/>
  <c r="E17" i="11"/>
  <c r="K15" i="11"/>
  <c r="J15" i="11"/>
  <c r="I15" i="11"/>
  <c r="H15" i="11"/>
  <c r="G15" i="11"/>
  <c r="F15" i="11"/>
  <c r="E15" i="11"/>
  <c r="D15" i="11"/>
  <c r="K13" i="11"/>
  <c r="J13" i="11"/>
  <c r="I13" i="11"/>
  <c r="H13" i="11"/>
  <c r="G13" i="11"/>
  <c r="F13" i="11"/>
  <c r="E13" i="11"/>
  <c r="D13" i="11"/>
  <c r="K11" i="11"/>
  <c r="J11" i="11"/>
  <c r="I11" i="11"/>
  <c r="H11" i="11"/>
  <c r="G11" i="11"/>
  <c r="F11" i="11"/>
  <c r="E11" i="11"/>
  <c r="D11" i="11"/>
  <c r="K9" i="11"/>
  <c r="J9" i="11"/>
  <c r="I9" i="11"/>
  <c r="H9" i="11"/>
  <c r="G9" i="11"/>
  <c r="F9" i="11"/>
  <c r="E9" i="11"/>
  <c r="D9" i="11"/>
  <c r="R47" i="1"/>
  <c r="G50" i="1"/>
  <c r="B49" i="1"/>
  <c r="E2" i="8"/>
  <c r="B2" i="8"/>
  <c r="B1" i="8"/>
  <c r="E17" i="8"/>
  <c r="E18" i="8"/>
  <c r="E19" i="8"/>
  <c r="E20" i="8"/>
  <c r="E21" i="8"/>
  <c r="E22" i="8"/>
  <c r="E23" i="8"/>
  <c r="E24" i="8"/>
  <c r="E25" i="8"/>
  <c r="R31" i="1"/>
  <c r="D33" i="9"/>
  <c r="M26" i="1" s="1"/>
  <c r="G2" i="9"/>
  <c r="E2" i="9"/>
  <c r="B2" i="9"/>
  <c r="B1" i="9"/>
  <c r="C30" i="8"/>
  <c r="C32" i="8" s="1"/>
  <c r="E9" i="8"/>
  <c r="E10" i="8"/>
  <c r="E11" i="8"/>
  <c r="E12" i="8"/>
  <c r="E13" i="8"/>
  <c r="E14" i="8"/>
  <c r="E15" i="8"/>
  <c r="E16" i="8"/>
  <c r="E26" i="8"/>
  <c r="E27" i="8"/>
  <c r="E28" i="8"/>
  <c r="E29" i="8"/>
  <c r="E8" i="8"/>
  <c r="E30" i="8" l="1"/>
  <c r="C33" i="8" s="1"/>
  <c r="I19" i="1" s="1"/>
  <c r="R40" i="1" l="1"/>
  <c r="F5" i="4" l="1"/>
  <c r="R38" i="1"/>
  <c r="F6" i="4" l="1"/>
  <c r="X5" i="4"/>
  <c r="R20" i="1" l="1"/>
  <c r="R43" i="1" s="1"/>
  <c r="M27" i="1" l="1"/>
  <c r="M28" i="1" l="1"/>
  <c r="R28" i="1" s="1"/>
  <c r="R42" i="1"/>
  <c r="R33" i="1" l="1"/>
  <c r="R35" i="1" l="1"/>
  <c r="R36" i="1" s="1"/>
  <c r="R37" i="1" l="1"/>
  <c r="R39" i="1" s="1"/>
  <c r="AB9" i="4"/>
  <c r="AB11" i="4" s="1"/>
  <c r="AB13" i="4" s="1"/>
  <c r="H47" i="1" l="1"/>
  <c r="R41" i="1"/>
  <c r="AB15" i="4" s="1"/>
  <c r="AB17" i="4" s="1"/>
  <c r="R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tc={B8E6DD92-DC34-4488-B302-5ACC9D6C69E5}</author>
  </authors>
  <commentList>
    <comment ref="N43" authorId="0" shapeId="0" xr:uid="{B8E6DD92-DC34-4488-B302-5ACC9D6C69E5}">
      <text>
        <t>[Threaded comment]
Your version of Excel allows you to read this threaded comment; however, any edits to it will get removed if the file is opened in a newer version of Excel. Learn more: https://go.microsoft.com/fwlink/?linkid=870924
Comment:
    Based on 100% AMI x 1.25</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Hampton, Mirjana</author>
  </authors>
  <commentList>
    <comment ref="B1" authorId="0" shapeId="0" xr:uid="{1076311D-D4C4-471F-B51B-CCBB6B222B47}">
      <text>
        <r>
          <rPr>
            <b/>
            <sz val="9"/>
            <color indexed="81"/>
            <rFont val="Tahoma"/>
            <family val="2"/>
          </rPr>
          <t>Hampton, Mirjana:</t>
        </r>
        <r>
          <rPr>
            <sz val="9"/>
            <color indexed="81"/>
            <rFont val="Tahoma"/>
            <family val="2"/>
          </rPr>
          <t xml:space="preserve">
Seema provided on 6/18/2024 from CT.GOV website</t>
        </r>
      </text>
    </comment>
  </commentList>
</comments>
</file>

<file path=xl/sharedStrings.xml><?xml version="1.0" encoding="utf-8"?>
<sst xmlns="http://schemas.openxmlformats.org/spreadsheetml/2006/main" count="789" uniqueCount="381">
  <si>
    <t xml:space="preserve">A. </t>
  </si>
  <si>
    <t>Family Income</t>
  </si>
  <si>
    <t xml:space="preserve">B. </t>
  </si>
  <si>
    <t>Total Medical Expenses</t>
  </si>
  <si>
    <t>Less 3% of Lin A. Total</t>
  </si>
  <si>
    <t>Allowable medical deduction</t>
  </si>
  <si>
    <t>1.</t>
  </si>
  <si>
    <t>2.</t>
  </si>
  <si>
    <t>3.</t>
  </si>
  <si>
    <t>4.</t>
  </si>
  <si>
    <t>C.</t>
  </si>
  <si>
    <t>D.</t>
  </si>
  <si>
    <t>E.</t>
  </si>
  <si>
    <t>F.</t>
  </si>
  <si>
    <t>G.</t>
  </si>
  <si>
    <t>H.</t>
  </si>
  <si>
    <t>I.</t>
  </si>
  <si>
    <t>J.</t>
  </si>
  <si>
    <t>$</t>
  </si>
  <si>
    <t>-</t>
  </si>
  <si>
    <t>Unit Number:</t>
  </si>
  <si>
    <t>Date</t>
  </si>
  <si>
    <t>Gross Family Income:</t>
  </si>
  <si>
    <t>Interest from Asset Sheet</t>
  </si>
  <si>
    <t>Effective Date:</t>
  </si>
  <si>
    <t>5.</t>
  </si>
  <si>
    <t>6.</t>
  </si>
  <si>
    <t>8.</t>
  </si>
  <si>
    <t>7.</t>
  </si>
  <si>
    <t>9.</t>
  </si>
  <si>
    <t>Pharmacy</t>
  </si>
  <si>
    <t>Hospital</t>
  </si>
  <si>
    <t>Totals</t>
  </si>
  <si>
    <t>Allowable Deductions (Regulation Sec. 8-79a-14(c))</t>
  </si>
  <si>
    <t>Foster Care proceeds or State DCF Adoption Program Payments</t>
  </si>
  <si>
    <t xml:space="preserve">Child Support payments or alimony paid to someone outside the household </t>
  </si>
  <si>
    <t>Total Deductions (Add Lines B 1-7)</t>
  </si>
  <si>
    <t>K.</t>
  </si>
  <si>
    <t>L.</t>
  </si>
  <si>
    <t>M.</t>
  </si>
  <si>
    <t>Surcharge Calculation Sheet</t>
  </si>
  <si>
    <t>Owner's Representative</t>
  </si>
  <si>
    <t>Resident's Name:</t>
  </si>
  <si>
    <t>Resident</t>
  </si>
  <si>
    <t>Child care costs - affording gainful employment</t>
  </si>
  <si>
    <t>Number of Dependents multiplied by $750 (not a spouse of a household member)</t>
  </si>
  <si>
    <t>Adjusted Gross Income (Line A minus Line C)</t>
  </si>
  <si>
    <t>Monthly Adjusted Gross Income (Line D. divided by 12)</t>
  </si>
  <si>
    <r>
      <t>Note:</t>
    </r>
    <r>
      <rPr>
        <sz val="9"/>
        <rFont val="Arial"/>
        <family val="2"/>
      </rPr>
      <t xml:space="preserve"> Applicants can not be admitted if their </t>
    </r>
    <r>
      <rPr>
        <b/>
        <sz val="9"/>
        <rFont val="Arial"/>
        <family val="2"/>
      </rPr>
      <t>ADJUSTED Family Income</t>
    </r>
    <r>
      <rPr>
        <sz val="9"/>
        <rFont val="Arial"/>
        <family val="2"/>
      </rPr>
      <t xml:space="preserve"> exceeds the Income Limit for Admission.</t>
    </r>
  </si>
  <si>
    <t>Monthly Adjusted Gross Income (Line E of rent calc sheet)</t>
  </si>
  <si>
    <t>Resident Family Representative</t>
  </si>
  <si>
    <t>125% of Area Median Income (AMI)</t>
  </si>
  <si>
    <t>Income Limit for Admission based on Family size</t>
  </si>
  <si>
    <t>Guidance</t>
  </si>
  <si>
    <t>Rent Calc Worksheet</t>
  </si>
  <si>
    <t>B</t>
  </si>
  <si>
    <t>Medical Worksheet</t>
  </si>
  <si>
    <t>Carrying Charge Calculation Sheet</t>
  </si>
  <si>
    <t>Income-based Carrying Charge (Line F. minus Line G. Rounded Down)</t>
  </si>
  <si>
    <t>Established Flat Carrying Charge (as approved by CHFA)</t>
  </si>
  <si>
    <t>Carrying Charge (greater of Line H. or Line I.)</t>
  </si>
  <si>
    <t>Member Carrying Charge (inclusive of surcharge if applicable)</t>
  </si>
  <si>
    <t>Signature of Member</t>
  </si>
  <si>
    <t>Carrying Charge (greater of Line 3 or 4)</t>
  </si>
  <si>
    <t>Monthly Adjusted Gross Income mutiplied by 25%</t>
  </si>
  <si>
    <t>Minumum Carrying Charge (Line 2)</t>
  </si>
  <si>
    <t>Carrying Charge Calculation (Line H of rent calc sheet)</t>
  </si>
  <si>
    <t>Limited Equity Cooperative</t>
  </si>
  <si>
    <t>Doctor</t>
  </si>
  <si>
    <t>Gross Income</t>
  </si>
  <si>
    <t>Column Totals</t>
  </si>
  <si>
    <t>Current Passbook Rate</t>
  </si>
  <si>
    <t xml:space="preserve">Imputed Asset Income </t>
  </si>
  <si>
    <t>Final Asset Income</t>
  </si>
  <si>
    <t>Family Member Name</t>
  </si>
  <si>
    <t>Interest Rate of Account</t>
  </si>
  <si>
    <t>Total Annual Income From Asset</t>
  </si>
  <si>
    <t>Cash Value</t>
  </si>
  <si>
    <t>Checking</t>
  </si>
  <si>
    <t>Savings</t>
  </si>
  <si>
    <t>IRAs</t>
  </si>
  <si>
    <t>401ks</t>
  </si>
  <si>
    <t>Total Expense</t>
  </si>
  <si>
    <t>Number of Dependents:</t>
  </si>
  <si>
    <t>Available Monthly Income (30% of Line E)</t>
  </si>
  <si>
    <t>Utility Allowance, if any.</t>
  </si>
  <si>
    <t>Pension</t>
  </si>
  <si>
    <t>Whole Life Insurance</t>
  </si>
  <si>
    <t>Stocks/Bonds</t>
  </si>
  <si>
    <t>Real Estate</t>
  </si>
  <si>
    <t>Trust</t>
  </si>
  <si>
    <t>Digital Currency</t>
  </si>
  <si>
    <t>https://portal.ct.gov/-/media/doh/dohchfahousingmanualfinalized122023.pdf</t>
  </si>
  <si>
    <t>Reference Chapter 9, Section 3- Definition of Assests page 173</t>
  </si>
  <si>
    <t>Link to DOH/CHFA Housing Manual:</t>
  </si>
  <si>
    <t>Town:</t>
  </si>
  <si>
    <t>Total Number of Household Members:</t>
  </si>
  <si>
    <t>----------------------------------------------------------------------------------------------------------------------------------------------------------------</t>
  </si>
  <si>
    <t xml:space="preserve">I, </t>
  </si>
  <si>
    <t>.</t>
  </si>
  <si>
    <t>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</si>
  <si>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</si>
  <si>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Suscribed and sworn to before me this</t>
  </si>
  <si>
    <t>day of</t>
  </si>
  <si>
    <t>, 20</t>
  </si>
  <si>
    <t>Notary Signature</t>
  </si>
  <si>
    <t>My Commission Expires:</t>
  </si>
  <si>
    <t>Insert the household member name, type of medical expense, and out-of-pocket expense for each applicable household member. The worksheet will calculate the deduction and insert it into the Rent Calc worksheet.</t>
  </si>
  <si>
    <t>No</t>
  </si>
  <si>
    <t xml:space="preserve">Due Dates:  </t>
  </si>
  <si>
    <t>Rent Calc'!</t>
  </si>
  <si>
    <t>Asset- Draft Complete'!</t>
  </si>
  <si>
    <t>Medical-Draft Complete'!</t>
  </si>
  <si>
    <t xml:space="preserve">Complete all the highlighted areas of the worksheet, be sure to include the gross income for each household member. If there are any questions, please reach out to the President of the Coop for assistance. </t>
  </si>
  <si>
    <t>Member's Name:</t>
  </si>
  <si>
    <t>Column1</t>
  </si>
  <si>
    <t>Medical Expenses Worksheet</t>
  </si>
  <si>
    <t>Over the Counter Medication</t>
  </si>
  <si>
    <t>Type of Asset (Select from Dropdown Menu)</t>
  </si>
  <si>
    <t>Medical Expense
(Select from Drop Down Menu)</t>
  </si>
  <si>
    <r>
      <t xml:space="preserve">Note: This worksheet applies only to residents of </t>
    </r>
    <r>
      <rPr>
        <b/>
        <u/>
        <sz val="9"/>
        <rFont val="Arial"/>
        <family val="2"/>
      </rPr>
      <t>mutual housing</t>
    </r>
    <r>
      <rPr>
        <b/>
        <sz val="9"/>
        <rFont val="Arial"/>
        <family val="2"/>
      </rPr>
      <t xml:space="preserve"> whose adjusted gross income exceeds 125% of the area median income.</t>
    </r>
  </si>
  <si>
    <t>Note:</t>
  </si>
  <si>
    <r>
      <rPr>
        <b/>
        <i/>
        <u/>
        <sz val="10"/>
        <rFont val="Arial"/>
        <family val="2"/>
      </rPr>
      <t>For Coops where carrying charges are 30% of the members income:</t>
    </r>
    <r>
      <rPr>
        <b/>
        <i/>
        <sz val="10"/>
        <rFont val="Arial"/>
        <family val="2"/>
      </rPr>
      <t xml:space="preserve"> February 15th annually.
</t>
    </r>
    <r>
      <rPr>
        <b/>
        <i/>
        <u/>
        <sz val="10"/>
        <rFont val="Arial"/>
        <family val="2"/>
      </rPr>
      <t>For established carrying charge</t>
    </r>
    <r>
      <rPr>
        <b/>
        <i/>
        <sz val="10"/>
        <rFont val="Arial"/>
        <family val="2"/>
      </rPr>
      <t>: February 15th EVERY OTHER YEAR.
If members do not provide this information by May 1, the monthly carrying charge will go to the fair market rent for the area effective June 1.</t>
    </r>
  </si>
  <si>
    <t xml:space="preserve">History has shown that established carrying charges are typically lower than 30% of a member's adjusted income. While this may be beneficial to the member, it is not taking into consideration the long term needs of the property. To maximize the income of the cooperative; hence being able to meet all of its financial obligations, including properly funding Replacement Reserves, consideration should be given to adopting the rent calculation method that takes the greater of the established carrying charge or the 30%, whichever is greater. </t>
  </si>
  <si>
    <t>, certify that I fully understand that I am financially responsible for payment of</t>
  </si>
  <si>
    <t xml:space="preserve">the carrying charge in the amount of, </t>
  </si>
  <si>
    <t xml:space="preserve">; however the established carrying charge is </t>
  </si>
  <si>
    <r>
      <rPr>
        <b/>
        <sz val="9"/>
        <rFont val="Arial"/>
        <family val="2"/>
      </rPr>
      <t xml:space="preserve">Summary: </t>
    </r>
    <r>
      <rPr>
        <sz val="9"/>
        <rFont val="Arial"/>
        <family val="2"/>
      </rPr>
      <t>30% of available monthly income is</t>
    </r>
  </si>
  <si>
    <t>Does the Cooperative have a loan with CHFA?</t>
  </si>
  <si>
    <t>Yes</t>
  </si>
  <si>
    <t>Worksheet For ISU &amp; MFaSys  -  effective 04/1/2024</t>
  </si>
  <si>
    <t>Information Highlighted in yellow needs to be updated from HUD's data</t>
  </si>
  <si>
    <t>Numbers under the other 8 columns will change automatically based on their formulas</t>
  </si>
  <si>
    <t>Suggestion:  Change AMI column in the same order that they are in.</t>
  </si>
  <si>
    <t>Email this to IT Dept (currently Chetna) and to MFaSys update person (currently Sharon)</t>
  </si>
  <si>
    <t>PMSA Code</t>
  </si>
  <si>
    <t>HMFA</t>
  </si>
  <si>
    <t>AMI24</t>
  </si>
  <si>
    <t>1_PERSON</t>
  </si>
  <si>
    <t>2_PERSON</t>
  </si>
  <si>
    <t>3_PERSON</t>
  </si>
  <si>
    <t>4_PERSON</t>
  </si>
  <si>
    <t>5_PERSON</t>
  </si>
  <si>
    <t>6_PERSON</t>
  </si>
  <si>
    <t>7_PERSON</t>
  </si>
  <si>
    <t>8_PERSON</t>
  </si>
  <si>
    <t>A</t>
  </si>
  <si>
    <t>Bridgeport</t>
  </si>
  <si>
    <t>Danbury</t>
  </si>
  <si>
    <t>C</t>
  </si>
  <si>
    <t>Hartford-W.Htfd-E.Htfd</t>
  </si>
  <si>
    <t>D</t>
  </si>
  <si>
    <t>NH-Meriden</t>
  </si>
  <si>
    <t>E</t>
  </si>
  <si>
    <t>Norwich-New London</t>
  </si>
  <si>
    <t>F</t>
  </si>
  <si>
    <t>Stamford-Norwalk</t>
  </si>
  <si>
    <t>G</t>
  </si>
  <si>
    <t>Waterbury</t>
  </si>
  <si>
    <t>H</t>
  </si>
  <si>
    <t>Worcester MA-CT</t>
  </si>
  <si>
    <t>I</t>
  </si>
  <si>
    <t xml:space="preserve">Nonmetro Htfd Cty </t>
  </si>
  <si>
    <t>J</t>
  </si>
  <si>
    <t>Litchfield County</t>
  </si>
  <si>
    <t>K</t>
  </si>
  <si>
    <t xml:space="preserve">Nonmetro Mdlsx Cty </t>
  </si>
  <si>
    <t>L</t>
  </si>
  <si>
    <t xml:space="preserve">Nonmetro NL Cty </t>
  </si>
  <si>
    <t>M</t>
  </si>
  <si>
    <t xml:space="preserve">Nonmetro Tol Cty </t>
  </si>
  <si>
    <t>N</t>
  </si>
  <si>
    <t>Windham County</t>
  </si>
  <si>
    <t>O</t>
  </si>
  <si>
    <t>Southern Middlesex County</t>
  </si>
  <si>
    <t>P</t>
  </si>
  <si>
    <t>Milford-Ansonia-Seymour</t>
  </si>
  <si>
    <t>Q</t>
  </si>
  <si>
    <t>Colchester-Lebanon</t>
  </si>
  <si>
    <t>HMFA:</t>
  </si>
  <si>
    <r>
      <rPr>
        <b/>
        <sz val="8"/>
        <rFont val="Calibri"/>
        <family val="2"/>
      </rPr>
      <t>HMFA (HUD Metro FMR Area)</t>
    </r>
  </si>
  <si>
    <r>
      <rPr>
        <sz val="8"/>
        <rFont val="Calibri"/>
        <family val="2"/>
      </rPr>
      <t>Andover</t>
    </r>
  </si>
  <si>
    <r>
      <rPr>
        <sz val="8"/>
        <rFont val="Calibri"/>
        <family val="2"/>
      </rPr>
      <t>Hartford-West Hartford-East Hartford, CT HUD Metro FMR Area</t>
    </r>
  </si>
  <si>
    <r>
      <rPr>
        <sz val="8"/>
        <rFont val="Calibri"/>
        <family val="2"/>
      </rPr>
      <t>Ansonia</t>
    </r>
  </si>
  <si>
    <r>
      <rPr>
        <sz val="8"/>
        <rFont val="Calibri"/>
        <family val="2"/>
      </rPr>
      <t>Milford-Ansonia-Seymour, CT HUD Metro FMR Area</t>
    </r>
  </si>
  <si>
    <r>
      <rPr>
        <sz val="8"/>
        <rFont val="Calibri"/>
        <family val="2"/>
      </rPr>
      <t>Ashford</t>
    </r>
  </si>
  <si>
    <r>
      <rPr>
        <sz val="8"/>
        <rFont val="Calibri"/>
        <family val="2"/>
      </rPr>
      <t>Windham County, CT HUD Metro FMR Area</t>
    </r>
  </si>
  <si>
    <r>
      <rPr>
        <sz val="8"/>
        <rFont val="Calibri"/>
        <family val="2"/>
      </rPr>
      <t>Avon</t>
    </r>
  </si>
  <si>
    <r>
      <rPr>
        <sz val="8"/>
        <rFont val="Calibri"/>
        <family val="2"/>
      </rPr>
      <t>Barkhamsted</t>
    </r>
  </si>
  <si>
    <r>
      <rPr>
        <sz val="8"/>
        <rFont val="Calibri"/>
        <family val="2"/>
      </rPr>
      <t>Litchfield County, CT HUD Metro FMR Area</t>
    </r>
  </si>
  <si>
    <r>
      <rPr>
        <sz val="8"/>
        <rFont val="Calibri"/>
        <family val="2"/>
      </rPr>
      <t>Beacon Falls</t>
    </r>
  </si>
  <si>
    <r>
      <rPr>
        <sz val="8"/>
        <rFont val="Calibri"/>
        <family val="2"/>
      </rPr>
      <t>Berlin</t>
    </r>
  </si>
  <si>
    <r>
      <rPr>
        <sz val="8"/>
        <rFont val="Calibri"/>
        <family val="2"/>
      </rPr>
      <t>Bethany</t>
    </r>
  </si>
  <si>
    <r>
      <rPr>
        <sz val="8"/>
        <rFont val="Calibri"/>
        <family val="2"/>
      </rPr>
      <t>New Haven-Meriden, CT HUD Metro FMR Area</t>
    </r>
  </si>
  <si>
    <r>
      <rPr>
        <sz val="8"/>
        <rFont val="Calibri"/>
        <family val="2"/>
      </rPr>
      <t>Bethel</t>
    </r>
  </si>
  <si>
    <r>
      <rPr>
        <sz val="8"/>
        <rFont val="Calibri"/>
        <family val="2"/>
      </rPr>
      <t>Danbury, CT HUD Metro FMR Area</t>
    </r>
  </si>
  <si>
    <r>
      <rPr>
        <sz val="8"/>
        <rFont val="Calibri"/>
        <family val="2"/>
      </rPr>
      <t>Bethlehem</t>
    </r>
  </si>
  <si>
    <r>
      <rPr>
        <sz val="8"/>
        <rFont val="Calibri"/>
        <family val="2"/>
      </rPr>
      <t>Bloomfield</t>
    </r>
  </si>
  <si>
    <r>
      <rPr>
        <sz val="8"/>
        <rFont val="Calibri"/>
        <family val="2"/>
      </rPr>
      <t>Bolton</t>
    </r>
  </si>
  <si>
    <r>
      <rPr>
        <sz val="8"/>
        <rFont val="Calibri"/>
        <family val="2"/>
      </rPr>
      <t>Bozrah</t>
    </r>
  </si>
  <si>
    <r>
      <rPr>
        <sz val="8"/>
        <rFont val="Calibri"/>
        <family val="2"/>
      </rPr>
      <t>Norwich-New London, CT HUD Metro FMR Area</t>
    </r>
  </si>
  <si>
    <r>
      <rPr>
        <sz val="8"/>
        <rFont val="Calibri"/>
        <family val="2"/>
      </rPr>
      <t>Branford</t>
    </r>
  </si>
  <si>
    <r>
      <rPr>
        <sz val="8"/>
        <rFont val="Calibri"/>
        <family val="2"/>
      </rPr>
      <t>Bridgeport</t>
    </r>
  </si>
  <si>
    <r>
      <rPr>
        <sz val="8"/>
        <rFont val="Calibri"/>
        <family val="2"/>
      </rPr>
      <t>Bridgeport, CT HUD Metro FMR Area</t>
    </r>
  </si>
  <si>
    <r>
      <rPr>
        <sz val="8"/>
        <rFont val="Calibri"/>
        <family val="2"/>
      </rPr>
      <t>Bridgewater</t>
    </r>
  </si>
  <si>
    <r>
      <rPr>
        <sz val="8"/>
        <rFont val="Calibri"/>
        <family val="2"/>
      </rPr>
      <t>Bristol</t>
    </r>
  </si>
  <si>
    <r>
      <rPr>
        <sz val="8"/>
        <rFont val="Calibri"/>
        <family val="2"/>
      </rPr>
      <t>Brookfield</t>
    </r>
  </si>
  <si>
    <r>
      <rPr>
        <sz val="8"/>
        <rFont val="Calibri"/>
        <family val="2"/>
      </rPr>
      <t>Brooklyn</t>
    </r>
  </si>
  <si>
    <r>
      <rPr>
        <sz val="8"/>
        <rFont val="Calibri"/>
        <family val="2"/>
      </rPr>
      <t>Burlington</t>
    </r>
  </si>
  <si>
    <r>
      <rPr>
        <sz val="8"/>
        <rFont val="Calibri"/>
        <family val="2"/>
      </rPr>
      <t>Canaan</t>
    </r>
  </si>
  <si>
    <r>
      <rPr>
        <sz val="8"/>
        <rFont val="Calibri"/>
        <family val="2"/>
      </rPr>
      <t>Canterbury</t>
    </r>
  </si>
  <si>
    <r>
      <rPr>
        <sz val="8"/>
        <rFont val="Calibri"/>
        <family val="2"/>
      </rPr>
      <t>Canton</t>
    </r>
  </si>
  <si>
    <r>
      <rPr>
        <sz val="8"/>
        <rFont val="Calibri"/>
        <family val="2"/>
      </rPr>
      <t>Chaplin</t>
    </r>
  </si>
  <si>
    <r>
      <rPr>
        <sz val="8"/>
        <rFont val="Calibri"/>
        <family val="2"/>
      </rPr>
      <t>Cheshire</t>
    </r>
  </si>
  <si>
    <r>
      <rPr>
        <sz val="8"/>
        <rFont val="Calibri"/>
        <family val="2"/>
      </rPr>
      <t>Chester</t>
    </r>
  </si>
  <si>
    <r>
      <rPr>
        <sz val="8"/>
        <rFont val="Calibri"/>
        <family val="2"/>
      </rPr>
      <t>Clinton</t>
    </r>
  </si>
  <si>
    <r>
      <rPr>
        <sz val="8"/>
        <rFont val="Calibri"/>
        <family val="2"/>
      </rPr>
      <t>Southern Middlesex County, CT HUD Metro FMR Area</t>
    </r>
  </si>
  <si>
    <r>
      <rPr>
        <sz val="8"/>
        <rFont val="Calibri"/>
        <family val="2"/>
      </rPr>
      <t>Colchester</t>
    </r>
  </si>
  <si>
    <r>
      <rPr>
        <sz val="8"/>
        <rFont val="Calibri"/>
        <family val="2"/>
      </rPr>
      <t>Colchester-Lebanon, CT HUD Metro FMR Area</t>
    </r>
  </si>
  <si>
    <r>
      <rPr>
        <sz val="8"/>
        <rFont val="Calibri"/>
        <family val="2"/>
      </rPr>
      <t>Colebrook</t>
    </r>
  </si>
  <si>
    <r>
      <rPr>
        <sz val="8"/>
        <rFont val="Calibri"/>
        <family val="2"/>
      </rPr>
      <t>Columbia</t>
    </r>
  </si>
  <si>
    <r>
      <rPr>
        <sz val="8"/>
        <rFont val="Calibri"/>
        <family val="2"/>
      </rPr>
      <t>Cornwall</t>
    </r>
  </si>
  <si>
    <r>
      <rPr>
        <sz val="8"/>
        <rFont val="Calibri"/>
        <family val="2"/>
      </rPr>
      <t>Coventry</t>
    </r>
  </si>
  <si>
    <r>
      <rPr>
        <sz val="8"/>
        <rFont val="Calibri"/>
        <family val="2"/>
      </rPr>
      <t>Cromwell</t>
    </r>
  </si>
  <si>
    <r>
      <rPr>
        <sz val="8"/>
        <rFont val="Calibri"/>
        <family val="2"/>
      </rPr>
      <t>Danbury</t>
    </r>
  </si>
  <si>
    <r>
      <rPr>
        <sz val="8"/>
        <rFont val="Calibri"/>
        <family val="2"/>
      </rPr>
      <t>Darien</t>
    </r>
  </si>
  <si>
    <r>
      <rPr>
        <sz val="8"/>
        <rFont val="Calibri"/>
        <family val="2"/>
      </rPr>
      <t>Stamford-Norwalk, CT HUD Metro FMR Area</t>
    </r>
  </si>
  <si>
    <r>
      <rPr>
        <sz val="8"/>
        <rFont val="Calibri"/>
        <family val="2"/>
      </rPr>
      <t>Deep River</t>
    </r>
  </si>
  <si>
    <r>
      <rPr>
        <sz val="8"/>
        <rFont val="Calibri"/>
        <family val="2"/>
      </rPr>
      <t>Derby</t>
    </r>
  </si>
  <si>
    <r>
      <rPr>
        <sz val="8"/>
        <rFont val="Calibri"/>
        <family val="2"/>
      </rPr>
      <t>Durham</t>
    </r>
  </si>
  <si>
    <r>
      <rPr>
        <sz val="8"/>
        <rFont val="Calibri"/>
        <family val="2"/>
      </rPr>
      <t>East Granby</t>
    </r>
  </si>
  <si>
    <r>
      <rPr>
        <sz val="8"/>
        <rFont val="Calibri"/>
        <family val="2"/>
      </rPr>
      <t>East Haddam</t>
    </r>
  </si>
  <si>
    <r>
      <rPr>
        <sz val="8"/>
        <rFont val="Calibri"/>
        <family val="2"/>
      </rPr>
      <t>East Hampton</t>
    </r>
  </si>
  <si>
    <r>
      <rPr>
        <sz val="8"/>
        <rFont val="Calibri"/>
        <family val="2"/>
      </rPr>
      <t>East Hartford</t>
    </r>
  </si>
  <si>
    <r>
      <rPr>
        <sz val="8"/>
        <rFont val="Calibri"/>
        <family val="2"/>
      </rPr>
      <t>East Haven</t>
    </r>
  </si>
  <si>
    <r>
      <rPr>
        <sz val="8"/>
        <rFont val="Calibri"/>
        <family val="2"/>
      </rPr>
      <t>East Lyme</t>
    </r>
  </si>
  <si>
    <r>
      <rPr>
        <sz val="8"/>
        <rFont val="Calibri"/>
        <family val="2"/>
      </rPr>
      <t>East Windsor</t>
    </r>
  </si>
  <si>
    <r>
      <rPr>
        <sz val="8"/>
        <rFont val="Calibri"/>
        <family val="2"/>
      </rPr>
      <t>Eastford</t>
    </r>
  </si>
  <si>
    <r>
      <rPr>
        <sz val="8"/>
        <rFont val="Calibri"/>
        <family val="2"/>
      </rPr>
      <t>Easton</t>
    </r>
  </si>
  <si>
    <r>
      <rPr>
        <sz val="8"/>
        <rFont val="Calibri"/>
        <family val="2"/>
      </rPr>
      <t>Ellington</t>
    </r>
  </si>
  <si>
    <r>
      <rPr>
        <sz val="8"/>
        <rFont val="Calibri"/>
        <family val="2"/>
      </rPr>
      <t>Enfield</t>
    </r>
  </si>
  <si>
    <r>
      <rPr>
        <sz val="8"/>
        <rFont val="Calibri"/>
        <family val="2"/>
      </rPr>
      <t>Essex</t>
    </r>
  </si>
  <si>
    <r>
      <rPr>
        <sz val="8"/>
        <rFont val="Calibri"/>
        <family val="2"/>
      </rPr>
      <t>Fairfield</t>
    </r>
  </si>
  <si>
    <r>
      <rPr>
        <sz val="8"/>
        <rFont val="Calibri"/>
        <family val="2"/>
      </rPr>
      <t>Farmington</t>
    </r>
  </si>
  <si>
    <r>
      <rPr>
        <sz val="8"/>
        <rFont val="Calibri"/>
        <family val="2"/>
      </rPr>
      <t>Franklin</t>
    </r>
  </si>
  <si>
    <r>
      <rPr>
        <sz val="8"/>
        <rFont val="Calibri"/>
        <family val="2"/>
      </rPr>
      <t>Glastonbury</t>
    </r>
  </si>
  <si>
    <r>
      <rPr>
        <sz val="8"/>
        <rFont val="Calibri"/>
        <family val="2"/>
      </rPr>
      <t>Goshen</t>
    </r>
  </si>
  <si>
    <r>
      <rPr>
        <sz val="8"/>
        <rFont val="Calibri"/>
        <family val="2"/>
      </rPr>
      <t>Granby</t>
    </r>
  </si>
  <si>
    <r>
      <rPr>
        <sz val="8"/>
        <rFont val="Calibri"/>
        <family val="2"/>
      </rPr>
      <t>Greenwich</t>
    </r>
  </si>
  <si>
    <r>
      <rPr>
        <sz val="8"/>
        <rFont val="Calibri"/>
        <family val="2"/>
      </rPr>
      <t>Griswold</t>
    </r>
  </si>
  <si>
    <r>
      <rPr>
        <sz val="8"/>
        <rFont val="Calibri"/>
        <family val="2"/>
      </rPr>
      <t>Groton</t>
    </r>
  </si>
  <si>
    <r>
      <rPr>
        <sz val="8"/>
        <rFont val="Calibri"/>
        <family val="2"/>
      </rPr>
      <t>Guilford</t>
    </r>
  </si>
  <si>
    <r>
      <rPr>
        <sz val="8"/>
        <rFont val="Calibri"/>
        <family val="2"/>
      </rPr>
      <t>Haddam</t>
    </r>
  </si>
  <si>
    <r>
      <rPr>
        <sz val="8"/>
        <rFont val="Calibri"/>
        <family val="2"/>
      </rPr>
      <t>Hamden</t>
    </r>
  </si>
  <si>
    <r>
      <rPr>
        <sz val="8"/>
        <rFont val="Calibri"/>
        <family val="2"/>
      </rPr>
      <t>Hampton</t>
    </r>
  </si>
  <si>
    <r>
      <rPr>
        <sz val="8"/>
        <rFont val="Calibri"/>
        <family val="2"/>
      </rPr>
      <t>Hartford</t>
    </r>
  </si>
  <si>
    <r>
      <rPr>
        <sz val="8"/>
        <rFont val="Calibri"/>
        <family val="2"/>
      </rPr>
      <t>Hartland</t>
    </r>
  </si>
  <si>
    <r>
      <rPr>
        <sz val="8"/>
        <rFont val="Calibri"/>
        <family val="2"/>
      </rPr>
      <t>Harwinton</t>
    </r>
  </si>
  <si>
    <r>
      <rPr>
        <sz val="8"/>
        <rFont val="Calibri"/>
        <family val="2"/>
      </rPr>
      <t>Hebron</t>
    </r>
  </si>
  <si>
    <r>
      <rPr>
        <sz val="8"/>
        <rFont val="Calibri"/>
        <family val="2"/>
      </rPr>
      <t>Kent</t>
    </r>
  </si>
  <si>
    <r>
      <rPr>
        <sz val="8"/>
        <rFont val="Calibri"/>
        <family val="2"/>
      </rPr>
      <t>Killingly</t>
    </r>
  </si>
  <si>
    <r>
      <rPr>
        <sz val="8"/>
        <rFont val="Calibri"/>
        <family val="2"/>
      </rPr>
      <t>Killingworth</t>
    </r>
  </si>
  <si>
    <r>
      <rPr>
        <sz val="8"/>
        <rFont val="Calibri"/>
        <family val="2"/>
      </rPr>
      <t>Lebanon</t>
    </r>
  </si>
  <si>
    <r>
      <rPr>
        <sz val="8"/>
        <rFont val="Calibri"/>
        <family val="2"/>
      </rPr>
      <t>Ledyard</t>
    </r>
  </si>
  <si>
    <r>
      <rPr>
        <sz val="8"/>
        <rFont val="Calibri"/>
        <family val="2"/>
      </rPr>
      <t>Lisbon</t>
    </r>
  </si>
  <si>
    <r>
      <rPr>
        <sz val="8"/>
        <rFont val="Calibri"/>
        <family val="2"/>
      </rPr>
      <t>Litchfield</t>
    </r>
  </si>
  <si>
    <r>
      <rPr>
        <sz val="8"/>
        <rFont val="Calibri"/>
        <family val="2"/>
      </rPr>
      <t>Lyme</t>
    </r>
  </si>
  <si>
    <r>
      <rPr>
        <sz val="8"/>
        <rFont val="Calibri"/>
        <family val="2"/>
      </rPr>
      <t>Madison</t>
    </r>
  </si>
  <si>
    <r>
      <rPr>
        <sz val="8"/>
        <rFont val="Calibri"/>
        <family val="2"/>
      </rPr>
      <t>Manchester</t>
    </r>
  </si>
  <si>
    <r>
      <rPr>
        <sz val="8"/>
        <rFont val="Calibri"/>
        <family val="2"/>
      </rPr>
      <t>Mansfield</t>
    </r>
  </si>
  <si>
    <r>
      <rPr>
        <sz val="8"/>
        <rFont val="Calibri"/>
        <family val="2"/>
      </rPr>
      <t>Marlborough</t>
    </r>
  </si>
  <si>
    <r>
      <rPr>
        <sz val="8"/>
        <rFont val="Calibri"/>
        <family val="2"/>
      </rPr>
      <t>Meriden</t>
    </r>
  </si>
  <si>
    <r>
      <rPr>
        <sz val="8"/>
        <rFont val="Calibri"/>
        <family val="2"/>
      </rPr>
      <t>Middlebury</t>
    </r>
  </si>
  <si>
    <r>
      <rPr>
        <sz val="8"/>
        <rFont val="Calibri"/>
        <family val="2"/>
      </rPr>
      <t>Waterbury, CT HUD Metro FMR Area</t>
    </r>
  </si>
  <si>
    <r>
      <rPr>
        <sz val="8"/>
        <rFont val="Calibri"/>
        <family val="2"/>
      </rPr>
      <t>Middlefield</t>
    </r>
  </si>
  <si>
    <r>
      <rPr>
        <sz val="8"/>
        <rFont val="Calibri"/>
        <family val="2"/>
      </rPr>
      <t>Middletown</t>
    </r>
  </si>
  <si>
    <r>
      <rPr>
        <sz val="8"/>
        <rFont val="Calibri"/>
        <family val="2"/>
      </rPr>
      <t>Milford</t>
    </r>
  </si>
  <si>
    <r>
      <rPr>
        <sz val="8"/>
        <rFont val="Calibri"/>
        <family val="2"/>
      </rPr>
      <t>Monroe</t>
    </r>
  </si>
  <si>
    <r>
      <rPr>
        <sz val="8"/>
        <rFont val="Calibri"/>
        <family val="2"/>
      </rPr>
      <t>Montville</t>
    </r>
  </si>
  <si>
    <r>
      <rPr>
        <sz val="8"/>
        <rFont val="Calibri"/>
        <family val="2"/>
      </rPr>
      <t>Morris</t>
    </r>
  </si>
  <si>
    <r>
      <rPr>
        <sz val="8"/>
        <rFont val="Calibri"/>
        <family val="2"/>
      </rPr>
      <t>Naugatuck</t>
    </r>
  </si>
  <si>
    <r>
      <rPr>
        <sz val="8"/>
        <rFont val="Calibri"/>
        <family val="2"/>
      </rPr>
      <t>New Britain</t>
    </r>
  </si>
  <si>
    <r>
      <rPr>
        <sz val="8"/>
        <rFont val="Calibri"/>
        <family val="2"/>
      </rPr>
      <t>New Canaan</t>
    </r>
  </si>
  <si>
    <r>
      <rPr>
        <sz val="8"/>
        <rFont val="Calibri"/>
        <family val="2"/>
      </rPr>
      <t>New Fairfield</t>
    </r>
  </si>
  <si>
    <r>
      <rPr>
        <sz val="8"/>
        <rFont val="Calibri"/>
        <family val="2"/>
      </rPr>
      <t>New Hartford</t>
    </r>
  </si>
  <si>
    <r>
      <rPr>
        <sz val="8"/>
        <rFont val="Calibri"/>
        <family val="2"/>
      </rPr>
      <t>New Haven</t>
    </r>
  </si>
  <si>
    <r>
      <rPr>
        <sz val="8"/>
        <rFont val="Calibri"/>
        <family val="2"/>
      </rPr>
      <t>New London</t>
    </r>
  </si>
  <si>
    <r>
      <rPr>
        <sz val="8"/>
        <rFont val="Calibri"/>
        <family val="2"/>
      </rPr>
      <t>New Milford</t>
    </r>
  </si>
  <si>
    <r>
      <rPr>
        <sz val="8"/>
        <rFont val="Calibri"/>
        <family val="2"/>
      </rPr>
      <t>Newington</t>
    </r>
  </si>
  <si>
    <r>
      <rPr>
        <sz val="8"/>
        <rFont val="Calibri"/>
        <family val="2"/>
      </rPr>
      <t>Newtown</t>
    </r>
  </si>
  <si>
    <r>
      <rPr>
        <sz val="8"/>
        <rFont val="Calibri"/>
        <family val="2"/>
      </rPr>
      <t>Norfolk</t>
    </r>
  </si>
  <si>
    <r>
      <rPr>
        <sz val="8"/>
        <rFont val="Calibri"/>
        <family val="2"/>
      </rPr>
      <t>North Branford</t>
    </r>
  </si>
  <si>
    <r>
      <rPr>
        <sz val="8"/>
        <rFont val="Calibri"/>
        <family val="2"/>
      </rPr>
      <t>North Canaan</t>
    </r>
  </si>
  <si>
    <r>
      <rPr>
        <sz val="8"/>
        <rFont val="Calibri"/>
        <family val="2"/>
      </rPr>
      <t>North Haven</t>
    </r>
  </si>
  <si>
    <r>
      <rPr>
        <sz val="8"/>
        <rFont val="Calibri"/>
        <family val="2"/>
      </rPr>
      <t>North Stonington</t>
    </r>
  </si>
  <si>
    <r>
      <rPr>
        <sz val="8"/>
        <rFont val="Calibri"/>
        <family val="2"/>
      </rPr>
      <t>Norwalk</t>
    </r>
  </si>
  <si>
    <r>
      <rPr>
        <sz val="8"/>
        <rFont val="Calibri"/>
        <family val="2"/>
      </rPr>
      <t>Norwich</t>
    </r>
  </si>
  <si>
    <r>
      <rPr>
        <sz val="8"/>
        <rFont val="Calibri"/>
        <family val="2"/>
      </rPr>
      <t>Old Lyme</t>
    </r>
  </si>
  <si>
    <r>
      <rPr>
        <sz val="8"/>
        <rFont val="Calibri"/>
        <family val="2"/>
      </rPr>
      <t>Old Saybrook</t>
    </r>
  </si>
  <si>
    <r>
      <rPr>
        <sz val="8"/>
        <rFont val="Calibri"/>
        <family val="2"/>
      </rPr>
      <t>Orange</t>
    </r>
  </si>
  <si>
    <r>
      <rPr>
        <sz val="8"/>
        <rFont val="Calibri"/>
        <family val="2"/>
      </rPr>
      <t>Oxford</t>
    </r>
  </si>
  <si>
    <r>
      <rPr>
        <sz val="8"/>
        <rFont val="Calibri"/>
        <family val="2"/>
      </rPr>
      <t>Plainfield</t>
    </r>
  </si>
  <si>
    <r>
      <rPr>
        <sz val="8"/>
        <rFont val="Calibri"/>
        <family val="2"/>
      </rPr>
      <t>Plainville</t>
    </r>
  </si>
  <si>
    <r>
      <rPr>
        <sz val="8"/>
        <rFont val="Calibri"/>
        <family val="2"/>
      </rPr>
      <t>Plymouth</t>
    </r>
  </si>
  <si>
    <r>
      <rPr>
        <sz val="8"/>
        <rFont val="Calibri"/>
        <family val="2"/>
      </rPr>
      <t>Pomfret</t>
    </r>
  </si>
  <si>
    <r>
      <rPr>
        <sz val="8"/>
        <rFont val="Calibri"/>
        <family val="2"/>
      </rPr>
      <t>Portland</t>
    </r>
  </si>
  <si>
    <r>
      <rPr>
        <sz val="8"/>
        <rFont val="Calibri"/>
        <family val="2"/>
      </rPr>
      <t>Preston</t>
    </r>
  </si>
  <si>
    <r>
      <rPr>
        <sz val="8"/>
        <rFont val="Calibri"/>
        <family val="2"/>
      </rPr>
      <t>Prospect</t>
    </r>
  </si>
  <si>
    <r>
      <rPr>
        <sz val="8"/>
        <rFont val="Calibri"/>
        <family val="2"/>
      </rPr>
      <t>Putnam</t>
    </r>
  </si>
  <si>
    <r>
      <rPr>
        <sz val="8"/>
        <rFont val="Calibri"/>
        <family val="2"/>
      </rPr>
      <t>Redding</t>
    </r>
  </si>
  <si>
    <r>
      <rPr>
        <sz val="8"/>
        <rFont val="Calibri"/>
        <family val="2"/>
      </rPr>
      <t>Ridgefield</t>
    </r>
  </si>
  <si>
    <r>
      <rPr>
        <sz val="8"/>
        <rFont val="Calibri"/>
        <family val="2"/>
      </rPr>
      <t>Rocky Hill</t>
    </r>
  </si>
  <si>
    <r>
      <rPr>
        <sz val="8"/>
        <rFont val="Calibri"/>
        <family val="2"/>
      </rPr>
      <t>Roxbury</t>
    </r>
  </si>
  <si>
    <r>
      <rPr>
        <sz val="8"/>
        <rFont val="Calibri"/>
        <family val="2"/>
      </rPr>
      <t>Salem</t>
    </r>
  </si>
  <si>
    <r>
      <rPr>
        <sz val="8"/>
        <rFont val="Calibri"/>
        <family val="2"/>
      </rPr>
      <t>Salisbury</t>
    </r>
  </si>
  <si>
    <r>
      <rPr>
        <sz val="8"/>
        <rFont val="Calibri"/>
        <family val="2"/>
      </rPr>
      <t>Scotland</t>
    </r>
  </si>
  <si>
    <r>
      <rPr>
        <sz val="8"/>
        <rFont val="Calibri"/>
        <family val="2"/>
      </rPr>
      <t>Seymour</t>
    </r>
  </si>
  <si>
    <r>
      <rPr>
        <sz val="8"/>
        <rFont val="Calibri"/>
        <family val="2"/>
      </rPr>
      <t>Sharon</t>
    </r>
  </si>
  <si>
    <r>
      <rPr>
        <sz val="8"/>
        <rFont val="Calibri"/>
        <family val="2"/>
      </rPr>
      <t>Shelton</t>
    </r>
  </si>
  <si>
    <r>
      <rPr>
        <sz val="8"/>
        <rFont val="Calibri"/>
        <family val="2"/>
      </rPr>
      <t>Sherman</t>
    </r>
  </si>
  <si>
    <r>
      <rPr>
        <sz val="8"/>
        <rFont val="Calibri"/>
        <family val="2"/>
      </rPr>
      <t>Simsbury</t>
    </r>
  </si>
  <si>
    <r>
      <rPr>
        <sz val="8"/>
        <rFont val="Calibri"/>
        <family val="2"/>
      </rPr>
      <t>Somers</t>
    </r>
  </si>
  <si>
    <r>
      <rPr>
        <sz val="8"/>
        <rFont val="Calibri"/>
        <family val="2"/>
      </rPr>
      <t>South Windsor</t>
    </r>
  </si>
  <si>
    <r>
      <rPr>
        <sz val="8"/>
        <rFont val="Calibri"/>
        <family val="2"/>
      </rPr>
      <t>Southbury</t>
    </r>
  </si>
  <si>
    <r>
      <rPr>
        <sz val="8"/>
        <rFont val="Calibri"/>
        <family val="2"/>
      </rPr>
      <t>Southington</t>
    </r>
  </si>
  <si>
    <r>
      <rPr>
        <sz val="8"/>
        <rFont val="Calibri"/>
        <family val="2"/>
      </rPr>
      <t>Sprague</t>
    </r>
  </si>
  <si>
    <r>
      <rPr>
        <sz val="8"/>
        <rFont val="Calibri"/>
        <family val="2"/>
      </rPr>
      <t>Stafford</t>
    </r>
  </si>
  <si>
    <r>
      <rPr>
        <sz val="8"/>
        <rFont val="Calibri"/>
        <family val="2"/>
      </rPr>
      <t>Stamford</t>
    </r>
  </si>
  <si>
    <r>
      <rPr>
        <sz val="8"/>
        <rFont val="Calibri"/>
        <family val="2"/>
      </rPr>
      <t>Sterling</t>
    </r>
  </si>
  <si>
    <r>
      <rPr>
        <sz val="8"/>
        <rFont val="Calibri"/>
        <family val="2"/>
      </rPr>
      <t>Stonington</t>
    </r>
  </si>
  <si>
    <r>
      <rPr>
        <sz val="8"/>
        <rFont val="Calibri"/>
        <family val="2"/>
      </rPr>
      <t>Stratford</t>
    </r>
  </si>
  <si>
    <r>
      <rPr>
        <sz val="8"/>
        <rFont val="Calibri"/>
        <family val="2"/>
      </rPr>
      <t>Suffield</t>
    </r>
  </si>
  <si>
    <r>
      <rPr>
        <sz val="8"/>
        <rFont val="Calibri"/>
        <family val="2"/>
      </rPr>
      <t>Thomaston</t>
    </r>
  </si>
  <si>
    <r>
      <rPr>
        <sz val="8"/>
        <rFont val="Calibri"/>
        <family val="2"/>
      </rPr>
      <t>Thompson</t>
    </r>
  </si>
  <si>
    <r>
      <rPr>
        <sz val="8"/>
        <rFont val="Calibri"/>
        <family val="2"/>
      </rPr>
      <t>Tolland</t>
    </r>
  </si>
  <si>
    <r>
      <rPr>
        <sz val="8"/>
        <rFont val="Calibri"/>
        <family val="2"/>
      </rPr>
      <t>Torrington</t>
    </r>
  </si>
  <si>
    <r>
      <rPr>
        <sz val="8"/>
        <rFont val="Calibri"/>
        <family val="2"/>
      </rPr>
      <t>Trumbull</t>
    </r>
  </si>
  <si>
    <r>
      <rPr>
        <sz val="8"/>
        <rFont val="Calibri"/>
        <family val="2"/>
      </rPr>
      <t>Union</t>
    </r>
  </si>
  <si>
    <r>
      <rPr>
        <sz val="8"/>
        <rFont val="Calibri"/>
        <family val="2"/>
      </rPr>
      <t>Vernon</t>
    </r>
  </si>
  <si>
    <r>
      <rPr>
        <sz val="8"/>
        <rFont val="Calibri"/>
        <family val="2"/>
      </rPr>
      <t>Voluntown</t>
    </r>
  </si>
  <si>
    <r>
      <rPr>
        <sz val="8"/>
        <rFont val="Calibri"/>
        <family val="2"/>
      </rPr>
      <t>Wallingford</t>
    </r>
  </si>
  <si>
    <r>
      <rPr>
        <sz val="8"/>
        <rFont val="Calibri"/>
        <family val="2"/>
      </rPr>
      <t>Warren</t>
    </r>
  </si>
  <si>
    <r>
      <rPr>
        <sz val="8"/>
        <rFont val="Calibri"/>
        <family val="2"/>
      </rPr>
      <t>Washington</t>
    </r>
  </si>
  <si>
    <r>
      <rPr>
        <sz val="8"/>
        <rFont val="Calibri"/>
        <family val="2"/>
      </rPr>
      <t>Waterbury</t>
    </r>
  </si>
  <si>
    <r>
      <rPr>
        <sz val="8"/>
        <rFont val="Calibri"/>
        <family val="2"/>
      </rPr>
      <t>Waterford</t>
    </r>
  </si>
  <si>
    <r>
      <rPr>
        <sz val="8"/>
        <rFont val="Calibri"/>
        <family val="2"/>
      </rPr>
      <t>Watertown</t>
    </r>
  </si>
  <si>
    <r>
      <rPr>
        <sz val="8"/>
        <rFont val="Calibri"/>
        <family val="2"/>
      </rPr>
      <t>West Hartford</t>
    </r>
  </si>
  <si>
    <r>
      <rPr>
        <sz val="8"/>
        <rFont val="Calibri"/>
        <family val="2"/>
      </rPr>
      <t>West Haven</t>
    </r>
  </si>
  <si>
    <r>
      <rPr>
        <sz val="8"/>
        <rFont val="Calibri"/>
        <family val="2"/>
      </rPr>
      <t>Westbrook</t>
    </r>
  </si>
  <si>
    <r>
      <rPr>
        <sz val="8"/>
        <rFont val="Calibri"/>
        <family val="2"/>
      </rPr>
      <t>Weston</t>
    </r>
  </si>
  <si>
    <r>
      <rPr>
        <sz val="8"/>
        <rFont val="Calibri"/>
        <family val="2"/>
      </rPr>
      <t>Westport</t>
    </r>
  </si>
  <si>
    <r>
      <rPr>
        <sz val="8"/>
        <rFont val="Calibri"/>
        <family val="2"/>
      </rPr>
      <t>Wethersfield</t>
    </r>
  </si>
  <si>
    <r>
      <rPr>
        <sz val="8"/>
        <rFont val="Calibri"/>
        <family val="2"/>
      </rPr>
      <t>Willington</t>
    </r>
  </si>
  <si>
    <r>
      <rPr>
        <sz val="8"/>
        <rFont val="Calibri"/>
        <family val="2"/>
      </rPr>
      <t>Wilton</t>
    </r>
  </si>
  <si>
    <r>
      <rPr>
        <sz val="8"/>
        <rFont val="Calibri"/>
        <family val="2"/>
      </rPr>
      <t>Winchester</t>
    </r>
  </si>
  <si>
    <r>
      <rPr>
        <sz val="8"/>
        <rFont val="Calibri"/>
        <family val="2"/>
      </rPr>
      <t>Windham</t>
    </r>
  </si>
  <si>
    <r>
      <rPr>
        <sz val="8"/>
        <rFont val="Calibri"/>
        <family val="2"/>
      </rPr>
      <t>Windsor</t>
    </r>
  </si>
  <si>
    <r>
      <rPr>
        <sz val="8"/>
        <rFont val="Calibri"/>
        <family val="2"/>
      </rPr>
      <t>Windsor Locks</t>
    </r>
  </si>
  <si>
    <r>
      <rPr>
        <sz val="8"/>
        <rFont val="Calibri"/>
        <family val="2"/>
      </rPr>
      <t>Wolcott</t>
    </r>
  </si>
  <si>
    <r>
      <rPr>
        <sz val="8"/>
        <rFont val="Calibri"/>
        <family val="2"/>
      </rPr>
      <t>Woodbridge</t>
    </r>
  </si>
  <si>
    <r>
      <rPr>
        <sz val="8"/>
        <rFont val="Calibri"/>
        <family val="2"/>
      </rPr>
      <t>Woodbury</t>
    </r>
  </si>
  <si>
    <r>
      <rPr>
        <sz val="8"/>
        <rFont val="Calibri"/>
        <family val="2"/>
      </rPr>
      <t>Woodstock</t>
    </r>
  </si>
  <si>
    <t>Town</t>
  </si>
  <si>
    <t>Bridgeport, CT HUD Metro FMR Area</t>
  </si>
  <si>
    <t>Colchester-Lebanon, CT HUD Metro FMR Area</t>
  </si>
  <si>
    <t>Danbury, CT HUD Metro FMR Area</t>
  </si>
  <si>
    <t>Hartford-West Hartford-East Hartford, CT HUD Metro FMR Area</t>
  </si>
  <si>
    <t>Litchfield County, CT HUD Metro FMR Area</t>
  </si>
  <si>
    <t>Milford-Ansonia-Seymour, CT HUD Metro FMR Area</t>
  </si>
  <si>
    <t>New Haven-Meriden, CT HUD Metro FMR Area</t>
  </si>
  <si>
    <t>Norwich-New London, CT HUD Metro FMR Area</t>
  </si>
  <si>
    <t>Southern Middlesex County, CT HUD Metro FMR Area</t>
  </si>
  <si>
    <t>Stamford-Norwalk, CT HUD Metro FMR Area</t>
  </si>
  <si>
    <t>Waterbury, CT HUD Metro FMR Area</t>
  </si>
  <si>
    <t>Windham County, CT HUD Metro FMR Area</t>
  </si>
  <si>
    <t>HMFA (HUD Metro FMR Area)</t>
  </si>
  <si>
    <t>we can hide this row</t>
  </si>
  <si>
    <t>Need this line verified</t>
  </si>
  <si>
    <t>Signature - President of Coop</t>
  </si>
  <si>
    <t>Total Earned Income of all dependents under 18</t>
  </si>
  <si>
    <t>Earned Income of full-time students under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</si>
</sst>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_(* #,##0_);_(* \(#,##0\);_(* &quot;-&quot;??_);_(@_)"/>
    <numFmt numFmtId="169" formatCode="&quot;$&quot;#,##0.00"/>
    <numFmt numFmtId="170" formatCode="0.0000"/>
  </numFmts>
  <fonts count="34"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b/>
      <sz val="11"/>
      <name val="Arial"/>
      <family val="2"/>
    </font>
    <font>
      <sz val="9"/>
      <name val="Arial"/>
      <family val="2"/>
    </font>
    <font>
      <b/>
      <sz val="10"/>
      <name val="Arial"/>
      <family val="2"/>
    </font>
    <font>
      <b/>
      <sz val="9"/>
      <color indexed="81"/>
      <name val="Tahoma"/>
      <family val="2"/>
    </font>
    <font>
      <sz val="10"/>
      <name val="Arial"/>
      <family val="2"/>
    </font>
    <font>
      <sz val="9"/>
      <color rgb="FFFF0000"/>
      <name val="Arial"/>
      <family val="2"/>
    </font>
    <font>
      <sz val="9"/>
      <color theme="0"/>
      <name val="Arial"/>
      <family val="2"/>
    </font>
    <font>
      <u/>
      <sz val="10"/>
      <color theme="10"/>
      <name val="Arial"/>
      <family val="2"/>
    </font>
    <font>
      <i/>
      <sz val="10"/>
      <name val="Arial"/>
      <family val="2"/>
    </font>
    <font>
      <sz val="11"/>
      <name val="Arial"/>
      <family val="2"/>
    </font>
    <font>
      <sz val="10"/>
      <color rgb="FFFF0000"/>
      <name val="Arial"/>
      <family val="2"/>
    </font>
    <font>
      <strike/>
      <sz val="9"/>
      <name val="Arial"/>
      <family val="2"/>
    </font>
    <font>
      <u/>
      <sz val="10"/>
      <color theme="10"/>
      <name val="Arial"/>
      <family val="2"/>
    </font>
    <font>
      <b/>
      <i/>
      <sz val="10"/>
      <name val="Arial"/>
      <family val="2"/>
    </font>
    <font>
      <b/>
      <sz val="16"/>
      <name val="Arial"/>
      <family val="2"/>
    </font>
    <font>
      <sz val="16"/>
      <name val="Arial"/>
      <family val="2"/>
    </font>
    <font>
      <b/>
      <sz val="9"/>
      <color rgb="FFFF0000"/>
      <name val="Arial"/>
      <family val="2"/>
    </font>
    <font>
      <b/>
      <i/>
      <u/>
      <sz val="10"/>
      <name val="Arial"/>
      <family val="2"/>
    </font>
    <font>
      <sz val="10"/>
      <name val="Arial"/>
      <family val="2"/>
    </font>
    <font>
      <b/>
      <sz val="10"/>
      <color rgb="FFFF0000"/>
      <name val="Arial"/>
      <family val="2"/>
    </font>
    <font>
      <b/>
      <sz val="8"/>
      <name val="Calibri"/>
      <family val="2"/>
    </font>
    <font>
      <b/>
      <sz val="8"/>
      <name val="Calibri"/>
      <family val="2"/>
    </font>
    <font>
      <sz val="8"/>
      <name val="Calibri"/>
      <family val="2"/>
    </font>
    <font>
      <b/>
      <u/>
      <sz val="10"/>
      <name val="Arial"/>
      <family val="2"/>
    </font>
    <font>
      <sz val="9"/>
      <color indexed="81"/>
      <name val="Tahoma"/>
      <family val="2"/>
    </font>
    <font>
      <b/>
      <sz val="12"/>
      <color rgb="FFFF0000"/>
      <name val="Arial"/>
      <family val="2"/>
    </font>
  </fonts>
  <fills count="8">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rgb="FFFFFF00"/>
        <bgColor indexed="64"/>
      </patternFill>
    </fill>
    <fill>
      <patternFill patternType="solid">
        <fgColor rgb="FFB4C5E7"/>
      </patternFill>
    </fill>
  </fills>
  <borders count="1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43" fontId="12" fillId="0" borderId="0" applyFont="0" applyFill="0" applyBorder="0" applyAlignment="0" applyProtection="0"/>
    <xf numFmtId="0" fontId="15" fillId="0" borderId="0" applyNumberFormat="0" applyFill="0" applyBorder="0" applyAlignment="0" applyProtection="0"/>
    <xf numFmtId="44" fontId="26" fillId="0" borderId="0" applyFont="0" applyFill="0" applyBorder="0" applyAlignment="0" applyProtection="0"/>
  </cellStyleXfs>
  <cellXfs count="185">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quotePrefix="1" applyFont="1"/>
    <xf numFmtId="0" fontId="4" fillId="0" borderId="0" xfId="0" applyFont="1" applyAlignment="1">
      <alignment horizontal="right"/>
    </xf>
    <xf numFmtId="0" fontId="3" fillId="0" borderId="0" xfId="0" applyFont="1" applyAlignment="1">
      <alignment horizontal="right"/>
    </xf>
    <xf numFmtId="49" fontId="3" fillId="0" borderId="0" xfId="0" applyNumberFormat="1" applyFont="1"/>
    <xf numFmtId="165" fontId="3" fillId="0" borderId="0" xfId="0" applyNumberFormat="1" applyFont="1"/>
    <xf numFmtId="40" fontId="3" fillId="0" borderId="1" xfId="0" applyNumberFormat="1" applyFont="1" applyBorder="1"/>
    <xf numFmtId="1" fontId="3" fillId="0" borderId="0" xfId="0" applyNumberFormat="1" applyFont="1"/>
    <xf numFmtId="164" fontId="3" fillId="0" borderId="0" xfId="0" applyNumberFormat="1" applyFont="1"/>
    <xf numFmtId="0" fontId="5" fillId="0" borderId="0" xfId="0" applyFont="1" applyAlignment="1">
      <alignment horizontal="center"/>
    </xf>
    <xf numFmtId="0" fontId="6" fillId="0" borderId="0" xfId="0" applyFont="1"/>
    <xf numFmtId="0" fontId="7" fillId="0" borderId="0" xfId="0" applyFont="1" applyAlignment="1">
      <alignment horizontal="right"/>
    </xf>
    <xf numFmtId="0" fontId="8" fillId="0" borderId="0" xfId="0" applyFont="1" applyAlignment="1">
      <alignment horizontal="center"/>
    </xf>
    <xf numFmtId="3" fontId="9" fillId="2" borderId="0" xfId="0" applyNumberFormat="1" applyFont="1" applyFill="1"/>
    <xf numFmtId="3" fontId="6" fillId="2" borderId="0" xfId="0" applyNumberFormat="1" applyFont="1" applyFill="1" applyAlignment="1">
      <alignment horizontal="left"/>
    </xf>
    <xf numFmtId="0" fontId="9" fillId="0" borderId="0" xfId="0" applyFont="1" applyAlignment="1">
      <alignment horizontal="center"/>
    </xf>
    <xf numFmtId="8" fontId="3" fillId="0" borderId="0" xfId="0" applyNumberFormat="1" applyFont="1" applyAlignment="1">
      <alignment horizontal="center"/>
    </xf>
    <xf numFmtId="3" fontId="3" fillId="0" borderId="0" xfId="0" applyNumberFormat="1" applyFont="1" applyAlignment="1">
      <alignment horizontal="center"/>
    </xf>
    <xf numFmtId="165" fontId="6" fillId="0" borderId="0" xfId="0" applyNumberFormat="1" applyFont="1" applyAlignment="1">
      <alignment horizontal="right"/>
    </xf>
    <xf numFmtId="40" fontId="3" fillId="0" borderId="0" xfId="0" applyNumberFormat="1" applyFont="1" applyAlignment="1">
      <alignment horizontal="center"/>
    </xf>
    <xf numFmtId="40" fontId="3" fillId="0" borderId="0" xfId="0" applyNumberFormat="1" applyFont="1"/>
    <xf numFmtId="40" fontId="3" fillId="0" borderId="0" xfId="0" applyNumberFormat="1" applyFont="1" applyAlignment="1">
      <alignment horizontal="right"/>
    </xf>
    <xf numFmtId="0" fontId="9" fillId="0" borderId="0" xfId="0" applyFont="1" applyAlignment="1">
      <alignment horizontal="left" wrapText="1"/>
    </xf>
    <xf numFmtId="167" fontId="3" fillId="0" borderId="0" xfId="0" applyNumberFormat="1" applyFont="1"/>
    <xf numFmtId="49" fontId="0" fillId="0" borderId="0" xfId="0" applyNumberFormat="1"/>
    <xf numFmtId="0" fontId="0" fillId="0" borderId="0" xfId="0" applyAlignment="1">
      <alignment horizontal="right"/>
    </xf>
    <xf numFmtId="0" fontId="10" fillId="0" borderId="0" xfId="0" applyFont="1"/>
    <xf numFmtId="38" fontId="0" fillId="0" borderId="0" xfId="0" applyNumberFormat="1" applyAlignment="1">
      <alignment horizontal="right"/>
    </xf>
    <xf numFmtId="0" fontId="1" fillId="0" borderId="0" xfId="0" applyFont="1"/>
    <xf numFmtId="4" fontId="3" fillId="0" borderId="0" xfId="0" applyNumberFormat="1" applyFont="1"/>
    <xf numFmtId="0" fontId="4" fillId="0" borderId="0" xfId="0" applyFont="1"/>
    <xf numFmtId="9" fontId="0" fillId="0" borderId="0" xfId="0" applyNumberFormat="1"/>
    <xf numFmtId="43" fontId="3" fillId="0" borderId="0" xfId="2" applyFont="1" applyBorder="1"/>
    <xf numFmtId="0" fontId="13" fillId="0" borderId="0" xfId="0" applyFont="1"/>
    <xf numFmtId="167" fontId="3" fillId="0" borderId="5" xfId="0" applyNumberFormat="1" applyFont="1" applyBorder="1" applyAlignment="1" applyProtection="1">
      <alignment horizontal="center"/>
      <protection locked="0"/>
    </xf>
    <xf numFmtId="167" fontId="3"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1" fontId="3" fillId="0" borderId="0" xfId="0" applyNumberFormat="1" applyFont="1" applyAlignment="1" applyProtection="1">
      <alignment horizontal="center"/>
      <protection locked="0"/>
    </xf>
    <xf numFmtId="0" fontId="3" fillId="0" borderId="0" xfId="0" applyFont="1" applyAlignment="1">
      <alignment horizontal="right" wrapText="1"/>
    </xf>
    <xf numFmtId="0" fontId="18" fillId="0" borderId="0" xfId="0" applyFont="1"/>
    <xf numFmtId="0" fontId="0" fillId="0" borderId="1" xfId="0" applyBorder="1"/>
    <xf numFmtId="0" fontId="19" fillId="0" borderId="0" xfId="0" applyFont="1"/>
    <xf numFmtId="0" fontId="3" fillId="0" borderId="0" xfId="0" applyFont="1" applyAlignment="1">
      <alignment horizontal="left" wrapText="1"/>
    </xf>
    <xf numFmtId="0" fontId="3" fillId="3" borderId="1" xfId="0" applyFont="1" applyFill="1" applyBorder="1" applyAlignment="1" applyProtection="1">
      <alignment horizontal="left"/>
      <protection locked="0"/>
    </xf>
    <xf numFmtId="1" fontId="3" fillId="3" borderId="6" xfId="0"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0" fontId="0" fillId="0" borderId="0" xfId="0" applyAlignment="1">
      <alignment horizontal="center"/>
    </xf>
    <xf numFmtId="0" fontId="15" fillId="0" borderId="0" xfId="3" quotePrefix="1"/>
    <xf numFmtId="0" fontId="20" fillId="0" borderId="0" xfId="3" quotePrefix="1" applyFont="1"/>
    <xf numFmtId="43" fontId="0" fillId="0" borderId="2" xfId="2" applyFont="1" applyBorder="1" applyProtection="1"/>
    <xf numFmtId="43" fontId="0" fillId="0" borderId="3" xfId="2" applyFont="1" applyBorder="1" applyProtection="1"/>
    <xf numFmtId="0" fontId="17" fillId="0" borderId="0" xfId="0" applyFont="1" applyAlignment="1">
      <alignment horizontal="left"/>
    </xf>
    <xf numFmtId="0" fontId="17" fillId="0" borderId="0" xfId="0" applyFont="1" applyAlignment="1">
      <alignment horizontal="right"/>
    </xf>
    <xf numFmtId="0" fontId="15" fillId="0" borderId="0" xfId="3" applyProtection="1"/>
    <xf numFmtId="0" fontId="16" fillId="0" borderId="0" xfId="0" applyFont="1"/>
    <xf numFmtId="169" fontId="0" fillId="0" borderId="3" xfId="0" applyNumberFormat="1" applyBorder="1" applyAlignment="1">
      <alignment horizontal="right"/>
    </xf>
    <xf numFmtId="0" fontId="0" fillId="4" borderId="3" xfId="0" applyFill="1" applyBorder="1"/>
    <xf numFmtId="169" fontId="0" fillId="0" borderId="3" xfId="0" applyNumberFormat="1" applyBorder="1"/>
    <xf numFmtId="0" fontId="1" fillId="3" borderId="2" xfId="0" applyFont="1" applyFill="1" applyBorder="1" applyProtection="1">
      <protection locked="0"/>
    </xf>
    <xf numFmtId="10" fontId="0" fillId="3" borderId="2" xfId="1" applyNumberFormat="1" applyFont="1" applyFill="1" applyBorder="1" applyProtection="1">
      <protection locked="0"/>
    </xf>
    <xf numFmtId="0" fontId="0" fillId="3" borderId="3" xfId="0" applyFill="1" applyBorder="1" applyProtection="1">
      <protection locked="0"/>
    </xf>
    <xf numFmtId="10" fontId="0" fillId="3" borderId="3" xfId="1" applyNumberFormat="1" applyFont="1" applyFill="1" applyBorder="1" applyProtection="1">
      <protection locked="0"/>
    </xf>
    <xf numFmtId="43" fontId="0" fillId="3" borderId="2" xfId="2" applyFont="1" applyFill="1" applyBorder="1" applyProtection="1">
      <protection locked="0"/>
    </xf>
    <xf numFmtId="43" fontId="0" fillId="3" borderId="3" xfId="2" applyFont="1" applyFill="1" applyBorder="1" applyProtection="1">
      <protection locked="0"/>
    </xf>
    <xf numFmtId="0" fontId="21" fillId="0" borderId="0" xfId="0" applyFont="1"/>
    <xf numFmtId="0" fontId="10" fillId="0" borderId="15" xfId="0" applyFont="1" applyBorder="1" applyAlignment="1">
      <alignment horizontal="center"/>
    </xf>
    <xf numFmtId="0" fontId="10" fillId="0" borderId="15" xfId="0" applyFont="1" applyBorder="1" applyAlignment="1">
      <alignment horizontal="center" wrapText="1"/>
    </xf>
    <xf numFmtId="43" fontId="1" fillId="3" borderId="2" xfId="2" applyFont="1" applyFill="1" applyBorder="1" applyProtection="1">
      <protection locked="0"/>
    </xf>
    <xf numFmtId="43" fontId="1" fillId="3" borderId="3" xfId="2" applyFont="1" applyFill="1" applyBorder="1" applyProtection="1">
      <protection locked="0"/>
    </xf>
    <xf numFmtId="43" fontId="1" fillId="3" borderId="4" xfId="2" applyFont="1" applyFill="1" applyBorder="1" applyProtection="1">
      <protection locked="0"/>
    </xf>
    <xf numFmtId="0" fontId="1" fillId="0" borderId="1" xfId="0" applyFont="1" applyBorder="1" applyAlignment="1">
      <alignment horizontal="left" vertical="top"/>
    </xf>
    <xf numFmtId="0" fontId="1" fillId="0" borderId="0" xfId="0" applyFont="1" applyAlignment="1">
      <alignment horizontal="center"/>
    </xf>
    <xf numFmtId="0" fontId="1" fillId="0" borderId="6" xfId="0" applyFont="1" applyBorder="1" applyAlignment="1">
      <alignment horizontal="left"/>
    </xf>
    <xf numFmtId="166" fontId="1" fillId="0" borderId="1" xfId="0" applyNumberFormat="1" applyFont="1" applyBorder="1" applyAlignment="1">
      <alignment horizontal="center"/>
    </xf>
    <xf numFmtId="166" fontId="1" fillId="0" borderId="0" xfId="0" applyNumberFormat="1" applyFont="1" applyAlignment="1">
      <alignment horizontal="center"/>
    </xf>
    <xf numFmtId="0" fontId="22" fillId="0" borderId="0" xfId="0" applyFont="1" applyAlignment="1">
      <alignment horizontal="left"/>
    </xf>
    <xf numFmtId="0" fontId="23" fillId="0" borderId="0" xfId="0" applyFont="1" applyAlignment="1">
      <alignment horizontal="left"/>
    </xf>
    <xf numFmtId="0" fontId="10" fillId="0" borderId="4" xfId="0" applyFont="1" applyBorder="1" applyAlignment="1">
      <alignment horizontal="center" vertical="center"/>
    </xf>
    <xf numFmtId="8" fontId="10" fillId="0" borderId="2" xfId="0" applyNumberFormat="1" applyFont="1" applyBorder="1"/>
    <xf numFmtId="0" fontId="1" fillId="3" borderId="3" xfId="0" applyFont="1" applyFill="1" applyBorder="1" applyProtection="1">
      <protection locked="0"/>
    </xf>
    <xf numFmtId="0" fontId="1" fillId="3" borderId="4" xfId="0" applyFont="1" applyFill="1" applyBorder="1" applyProtection="1">
      <protection locked="0"/>
    </xf>
    <xf numFmtId="0" fontId="1" fillId="0" borderId="0" xfId="0" applyFont="1" applyAlignment="1">
      <alignment horizontal="left" vertical="top"/>
    </xf>
    <xf numFmtId="0" fontId="8" fillId="0" borderId="1" xfId="0" applyFont="1" applyBorder="1"/>
    <xf numFmtId="0" fontId="14" fillId="0" borderId="0" xfId="0" applyFont="1"/>
    <xf numFmtId="0" fontId="3" fillId="0" borderId="5" xfId="0" applyFont="1" applyBorder="1" applyAlignment="1" applyProtection="1">
      <alignment horizontal="left"/>
      <protection locked="0"/>
    </xf>
    <xf numFmtId="0" fontId="0" fillId="0" borderId="0" xfId="0" applyProtection="1">
      <protection locked="0"/>
    </xf>
    <xf numFmtId="0" fontId="1" fillId="6" borderId="0" xfId="0" applyFont="1" applyFill="1" applyProtection="1">
      <protection locked="0"/>
    </xf>
    <xf numFmtId="0" fontId="1" fillId="0" borderId="0" xfId="0" applyFont="1" applyProtection="1">
      <protection locked="0"/>
    </xf>
    <xf numFmtId="0" fontId="27" fillId="0" borderId="0" xfId="0" applyFont="1"/>
    <xf numFmtId="0" fontId="27" fillId="0" borderId="0" xfId="0" applyFont="1" applyProtection="1">
      <protection locked="0"/>
    </xf>
    <xf numFmtId="0" fontId="0" fillId="6" borderId="0" xfId="0" applyFill="1"/>
    <xf numFmtId="3" fontId="0" fillId="6" borderId="0" xfId="0" applyNumberFormat="1" applyFill="1" applyProtection="1">
      <protection locked="0"/>
    </xf>
    <xf numFmtId="5" fontId="0" fillId="0" borderId="0" xfId="4" applyNumberFormat="1" applyFont="1" applyBorder="1" applyAlignment="1" applyProtection="1">
      <alignment horizontal="center"/>
    </xf>
    <xf numFmtId="3" fontId="0" fillId="6" borderId="0" xfId="0" applyNumberFormat="1" applyFill="1"/>
    <xf numFmtId="3" fontId="0" fillId="0" borderId="0" xfId="0" applyNumberFormat="1"/>
    <xf numFmtId="0" fontId="1" fillId="0" borderId="0" xfId="0" applyFont="1" applyAlignment="1" applyProtection="1">
      <alignment horizontal="center"/>
      <protection locked="0"/>
    </xf>
    <xf numFmtId="0" fontId="28" fillId="7" borderId="17" xfId="0" applyFont="1" applyFill="1" applyBorder="1" applyAlignment="1">
      <alignment horizontal="left" vertical="top" wrapText="1" indent="9"/>
    </xf>
    <xf numFmtId="0" fontId="30" fillId="0" borderId="17" xfId="0" applyFont="1" applyBorder="1" applyAlignment="1">
      <alignment horizontal="left" vertical="top" wrapText="1"/>
    </xf>
    <xf numFmtId="0" fontId="0" fillId="0" borderId="0" xfId="0" applyAlignment="1">
      <alignment horizontal="left" vertical="top"/>
    </xf>
    <xf numFmtId="0" fontId="29" fillId="7" borderId="17" xfId="0" applyFont="1" applyFill="1" applyBorder="1" applyAlignment="1">
      <alignment horizontal="center" vertical="top" wrapText="1"/>
    </xf>
    <xf numFmtId="0" fontId="31" fillId="0" borderId="0" xfId="0" applyFont="1"/>
    <xf numFmtId="0" fontId="24" fillId="0" borderId="0" xfId="0" applyFont="1"/>
    <xf numFmtId="168" fontId="3" fillId="0" borderId="0" xfId="2" applyNumberFormat="1" applyFont="1" applyFill="1" applyBorder="1" applyAlignment="1">
      <alignment horizontal="center"/>
    </xf>
    <xf numFmtId="9" fontId="3" fillId="0" borderId="0" xfId="1" applyFont="1" applyFill="1" applyBorder="1" applyAlignment="1">
      <alignment horizontal="center"/>
    </xf>
    <xf numFmtId="9" fontId="3" fillId="0" borderId="0" xfId="0" applyNumberFormat="1" applyFont="1" applyAlignment="1">
      <alignment horizontal="center"/>
    </xf>
    <xf numFmtId="168" fontId="3" fillId="0" borderId="0" xfId="0" applyNumberFormat="1" applyFont="1"/>
    <xf numFmtId="0" fontId="33" fillId="0" borderId="0" xfId="0" applyFont="1"/>
    <xf numFmtId="170" fontId="0" fillId="0" borderId="3" xfId="0" applyNumberFormat="1" applyBorder="1" applyAlignment="1">
      <alignment horizontal="right"/>
    </xf>
    <xf numFmtId="0" fontId="22" fillId="0" borderId="1" xfId="0" applyFont="1" applyBorder="1" applyAlignment="1">
      <alignment horizontal="center" vertical="center"/>
    </xf>
    <xf numFmtId="0" fontId="17" fillId="0" borderId="0" xfId="0" applyFont="1" applyAlignment="1">
      <alignment horizontal="left" wrapText="1"/>
    </xf>
    <xf numFmtId="0" fontId="21" fillId="0" borderId="0" xfId="0" applyFont="1" applyAlignment="1">
      <alignment horizontal="left" vertical="center" wrapText="1"/>
    </xf>
    <xf numFmtId="0" fontId="17" fillId="0" borderId="0" xfId="0" applyFont="1" applyAlignment="1">
      <alignment horizontal="left" vertical="center" wrapText="1"/>
    </xf>
    <xf numFmtId="0" fontId="8" fillId="0" borderId="1" xfId="0" applyFont="1" applyBorder="1" applyAlignment="1">
      <alignment horizontal="left"/>
    </xf>
    <xf numFmtId="4" fontId="3" fillId="0" borderId="1" xfId="0" applyNumberFormat="1" applyFont="1" applyBorder="1" applyAlignment="1">
      <alignment horizontal="center"/>
    </xf>
    <xf numFmtId="40" fontId="3" fillId="0" borderId="1" xfId="0" applyNumberFormat="1" applyFont="1" applyBorder="1" applyAlignment="1">
      <alignment horizontal="center"/>
    </xf>
    <xf numFmtId="0" fontId="3" fillId="3" borderId="6" xfId="0" applyFont="1" applyFill="1" applyBorder="1" applyAlignment="1" applyProtection="1">
      <alignment horizontal="center"/>
      <protection locked="0"/>
    </xf>
    <xf numFmtId="0" fontId="4" fillId="3" borderId="1" xfId="0" applyFont="1" applyFill="1" applyBorder="1" applyAlignment="1" applyProtection="1">
      <alignment horizontal="left"/>
      <protection locked="0"/>
    </xf>
    <xf numFmtId="43" fontId="3" fillId="3" borderId="6" xfId="2" applyFont="1" applyFill="1" applyBorder="1" applyAlignment="1" applyProtection="1">
      <alignment horizontal="right"/>
      <protection locked="0"/>
    </xf>
    <xf numFmtId="40" fontId="3" fillId="0" borderId="1" xfId="0" applyNumberFormat="1" applyFont="1" applyBorder="1" applyAlignment="1">
      <alignment horizontal="right"/>
    </xf>
    <xf numFmtId="0" fontId="3" fillId="0" borderId="1" xfId="0" applyFont="1" applyBorder="1" applyAlignment="1">
      <alignment horizontal="right"/>
    </xf>
    <xf numFmtId="0" fontId="3" fillId="0" borderId="0" xfId="0" applyFont="1" applyAlignment="1">
      <alignment horizontal="left" wrapText="1"/>
    </xf>
    <xf numFmtId="0" fontId="9" fillId="0" borderId="0" xfId="0" applyFont="1" applyAlignment="1">
      <alignment horizontal="left" wrapText="1"/>
    </xf>
    <xf numFmtId="4" fontId="3" fillId="3" borderId="1" xfId="0" applyNumberFormat="1" applyFont="1" applyFill="1" applyBorder="1" applyAlignment="1" applyProtection="1">
      <alignment horizontal="right"/>
      <protection locked="0"/>
    </xf>
    <xf numFmtId="2" fontId="3" fillId="3" borderId="1" xfId="0" applyNumberFormat="1" applyFont="1" applyFill="1" applyBorder="1" applyAlignment="1" applyProtection="1">
      <alignment horizontal="right"/>
      <protection locked="0"/>
    </xf>
    <xf numFmtId="4" fontId="3" fillId="0" borderId="1" xfId="0" applyNumberFormat="1" applyFont="1" applyBorder="1" applyAlignment="1">
      <alignment horizontal="right"/>
    </xf>
    <xf numFmtId="0" fontId="13" fillId="0" borderId="0" xfId="0" applyFont="1" applyAlignment="1">
      <alignment horizontal="left" wrapText="1"/>
    </xf>
    <xf numFmtId="0" fontId="3" fillId="0" borderId="0" xfId="0" applyFont="1" applyAlignment="1">
      <alignment wrapText="1"/>
    </xf>
    <xf numFmtId="0" fontId="9" fillId="0" borderId="1" xfId="0" applyFont="1" applyBorder="1" applyAlignment="1">
      <alignment horizontal="center" wrapText="1"/>
    </xf>
    <xf numFmtId="169" fontId="3" fillId="0" borderId="1" xfId="0" applyNumberFormat="1" applyFont="1" applyBorder="1" applyAlignment="1">
      <alignment horizontal="center" wrapText="1"/>
    </xf>
    <xf numFmtId="0" fontId="4" fillId="0" borderId="0" xfId="0" quotePrefix="1" applyFont="1" applyAlignment="1">
      <alignment horizontal="left" wrapText="1"/>
    </xf>
    <xf numFmtId="0" fontId="4" fillId="0" borderId="0" xfId="0" applyFont="1" applyAlignment="1">
      <alignment horizontal="left" wrapText="1"/>
    </xf>
    <xf numFmtId="0" fontId="0" fillId="0" borderId="1" xfId="0" applyBorder="1" applyAlignment="1">
      <alignment horizontal="left"/>
    </xf>
    <xf numFmtId="0" fontId="0" fillId="0" borderId="1" xfId="0" applyBorder="1" applyAlignment="1">
      <alignment horizontal="center"/>
    </xf>
    <xf numFmtId="0" fontId="2" fillId="0" borderId="0" xfId="0" applyFont="1" applyAlignment="1">
      <alignment horizontal="left" shrinkToFit="1"/>
    </xf>
    <xf numFmtId="0" fontId="9" fillId="0" borderId="1" xfId="0" applyFont="1" applyBorder="1" applyAlignment="1">
      <alignment horizontal="left"/>
    </xf>
    <xf numFmtId="43" fontId="3" fillId="0" borderId="6" xfId="2" applyFont="1" applyFill="1" applyBorder="1" applyAlignment="1" applyProtection="1">
      <alignment horizontal="right"/>
    </xf>
    <xf numFmtId="0" fontId="3" fillId="0" borderId="0" xfId="0" applyFont="1" applyAlignment="1">
      <alignment horizontal="left"/>
    </xf>
    <xf numFmtId="9" fontId="3" fillId="0" borderId="0" xfId="1" applyFont="1" applyFill="1" applyBorder="1" applyAlignment="1" applyProtection="1">
      <alignment horizontal="right"/>
      <protection locked="0"/>
    </xf>
    <xf numFmtId="165" fontId="6" fillId="0" borderId="0" xfId="0" applyNumberFormat="1" applyFont="1" applyAlignment="1">
      <alignment horizontal="left"/>
    </xf>
    <xf numFmtId="38" fontId="3" fillId="0" borderId="1" xfId="0" applyNumberFormat="1" applyFont="1" applyBorder="1" applyAlignment="1">
      <alignment horizontal="right"/>
    </xf>
    <xf numFmtId="0" fontId="2" fillId="0" borderId="5" xfId="0" applyFont="1" applyBorder="1" applyAlignment="1">
      <alignment horizontal="left" shrinkToFit="1"/>
    </xf>
    <xf numFmtId="4" fontId="3" fillId="0" borderId="6" xfId="0" applyNumberFormat="1" applyFont="1" applyBorder="1" applyAlignment="1">
      <alignment horizontal="right"/>
    </xf>
    <xf numFmtId="0" fontId="3" fillId="3" borderId="1" xfId="0" applyFont="1" applyFill="1" applyBorder="1" applyAlignment="1" applyProtection="1">
      <alignment horizontal="left"/>
      <protection locked="0"/>
    </xf>
    <xf numFmtId="44" fontId="3" fillId="3" borderId="6" xfId="0" applyNumberFormat="1" applyFont="1" applyFill="1" applyBorder="1" applyAlignment="1" applyProtection="1">
      <alignment horizontal="right"/>
      <protection locked="0"/>
    </xf>
    <xf numFmtId="8" fontId="3" fillId="3" borderId="1" xfId="0" applyNumberFormat="1" applyFont="1" applyFill="1" applyBorder="1" applyAlignment="1" applyProtection="1">
      <alignment horizontal="right"/>
      <protection locked="0"/>
    </xf>
    <xf numFmtId="44" fontId="3" fillId="3" borderId="1" xfId="0" applyNumberFormat="1" applyFont="1" applyFill="1" applyBorder="1" applyAlignment="1" applyProtection="1">
      <alignment horizontal="right"/>
      <protection locked="0"/>
    </xf>
    <xf numFmtId="43" fontId="3" fillId="3" borderId="1" xfId="2" applyFont="1" applyFill="1" applyBorder="1" applyAlignment="1" applyProtection="1">
      <alignment horizontal="right"/>
      <protection locked="0"/>
    </xf>
    <xf numFmtId="0" fontId="3" fillId="3" borderId="6" xfId="0" applyFont="1" applyFill="1" applyBorder="1" applyAlignment="1" applyProtection="1">
      <alignment horizontal="left"/>
      <protection locked="0"/>
    </xf>
    <xf numFmtId="0" fontId="22" fillId="0" borderId="0" xfId="0" applyFont="1" applyAlignment="1">
      <alignment horizontal="center"/>
    </xf>
    <xf numFmtId="167" fontId="3" fillId="3" borderId="1" xfId="0" applyNumberFormat="1" applyFont="1" applyFill="1" applyBorder="1" applyAlignment="1" applyProtection="1">
      <alignment horizontal="center"/>
      <protection locked="0"/>
    </xf>
    <xf numFmtId="0" fontId="3" fillId="0" borderId="6" xfId="0" applyFont="1" applyBorder="1" applyAlignment="1">
      <alignment horizontal="left"/>
    </xf>
    <xf numFmtId="44" fontId="3" fillId="0" borderId="6" xfId="0" applyNumberFormat="1" applyFont="1" applyBorder="1" applyAlignment="1">
      <alignment horizontal="right"/>
    </xf>
    <xf numFmtId="0" fontId="4" fillId="0" borderId="1" xfId="0" applyFont="1" applyBorder="1" applyAlignment="1">
      <alignment horizontal="left"/>
    </xf>
    <xf numFmtId="0" fontId="5" fillId="0" borderId="0" xfId="0" applyFont="1" applyAlignment="1">
      <alignment horizontal="center"/>
    </xf>
    <xf numFmtId="0" fontId="3" fillId="0" borderId="1" xfId="0" applyFont="1" applyBorder="1" applyAlignment="1">
      <alignment horizontal="center"/>
    </xf>
    <xf numFmtId="0" fontId="3" fillId="0" borderId="6" xfId="0" applyFont="1"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1" fillId="0" borderId="3" xfId="0" applyFont="1" applyBorder="1" applyAlignment="1">
      <alignment horizontal="left"/>
    </xf>
    <xf numFmtId="0" fontId="0" fillId="0" borderId="3" xfId="0" applyBorder="1" applyAlignment="1">
      <alignment horizontal="left"/>
    </xf>
    <xf numFmtId="0" fontId="22" fillId="0" borderId="13" xfId="0" applyFont="1" applyBorder="1" applyAlignment="1">
      <alignment horizontal="center" vertical="center"/>
    </xf>
    <xf numFmtId="0" fontId="23" fillId="0" borderId="5" xfId="0" applyFont="1" applyBorder="1" applyAlignment="1">
      <alignment horizontal="center" vertical="center"/>
    </xf>
    <xf numFmtId="0" fontId="23" fillId="0" borderId="14"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xf>
    <xf numFmtId="0" fontId="23" fillId="0" borderId="10" xfId="0" applyFont="1" applyBorder="1" applyAlignment="1">
      <alignment horizontal="center" vertical="center"/>
    </xf>
    <xf numFmtId="0" fontId="0" fillId="5" borderId="8" xfId="0" applyFill="1" applyBorder="1" applyAlignment="1">
      <alignment horizontal="center"/>
    </xf>
    <xf numFmtId="0" fontId="0" fillId="5" borderId="7" xfId="0" applyFill="1" applyBorder="1" applyAlignment="1">
      <alignment horizontal="center"/>
    </xf>
    <xf numFmtId="0" fontId="1" fillId="3" borderId="9" xfId="0" applyFont="1" applyFill="1" applyBorder="1" applyProtection="1">
      <protection locked="0"/>
    </xf>
    <xf numFmtId="0" fontId="1" fillId="3" borderId="10" xfId="0" applyFont="1" applyFill="1" applyBorder="1" applyProtection="1">
      <protection locked="0"/>
    </xf>
    <xf numFmtId="0" fontId="10" fillId="0" borderId="11" xfId="0" applyFont="1" applyBorder="1" applyAlignment="1">
      <alignment horizontal="right"/>
    </xf>
    <xf numFmtId="0" fontId="10" fillId="0" borderId="16" xfId="0" applyFont="1" applyBorder="1" applyAlignment="1">
      <alignment horizontal="right"/>
    </xf>
    <xf numFmtId="0" fontId="10" fillId="0" borderId="12" xfId="0" applyFont="1" applyBorder="1" applyAlignment="1">
      <alignment horizontal="right"/>
    </xf>
    <xf numFmtId="0" fontId="22" fillId="0" borderId="3" xfId="0" applyFont="1" applyBorder="1" applyAlignment="1">
      <alignment horizontal="center" vertical="center"/>
    </xf>
    <xf numFmtId="0" fontId="1" fillId="3" borderId="11" xfId="0" applyFont="1" applyFill="1" applyBorder="1" applyProtection="1">
      <protection locked="0"/>
    </xf>
    <xf numFmtId="0" fontId="1" fillId="3" borderId="12" xfId="0" applyFont="1" applyFill="1" applyBorder="1" applyProtection="1">
      <protection locked="0"/>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38" fontId="0" fillId="0" borderId="1" xfId="0" applyNumberFormat="1" applyBorder="1" applyAlignment="1">
      <alignment horizontal="right"/>
    </xf>
    <xf numFmtId="0" fontId="3" fillId="0" borderId="0" xfId="0" applyFont="1" applyAlignment="1">
      <alignment horizontal="center"/>
    </xf>
    <xf numFmtId="0" fontId="3" fillId="0" borderId="1" xfId="0" applyFont="1" applyBorder="1" applyAlignment="1">
      <alignment horizontal="left"/>
    </xf>
    <xf numFmtId="166" fontId="3" fillId="0" borderId="1" xfId="0" applyNumberFormat="1" applyFont="1" applyBorder="1" applyAlignment="1">
      <alignment horizontal="left"/>
    </xf>
  </cellXfs>
  <cellStyles count="5">
    <cellStyle name="Comma" xfId="2" builtinId="3"/>
    <cellStyle name="Currency" xfId="4" builtinId="4"/>
    <cellStyle name="Hyperlink" xfId="3" builtinId="8"/>
    <cellStyle name="Normal" xfId="0" builtinId="0"/>
    <cellStyle name="Percent" xfId="1" builtinId="5"/>
  </cellStyles>
  <dxfs count="3">
    <dxf>
      <protection locked="1" hidden="0"/>
    </dxf>
    <dxf>
      <protection locked="1" hidden="0"/>
    </dxf>
    <dxf>
      <font>
        <b val="0"/>
        <i val="0"/>
        <strike val="0"/>
        <condense val="0"/>
        <extend val="0"/>
        <outline val="0"/>
        <shadow val="0"/>
        <u val="none"/>
        <vertAlign val="baseline"/>
        <sz val="10"/>
        <color auto="1"/>
        <name val="Arial"/>
        <family val="2"/>
        <scheme val="none"/>
      </font>
      <protection locked="1"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Fisher, Penny" id="{AEA22714-1130-48C7-80FE-08B507B5D46F}" userId="S::penny.fisher@chfa.org::a7438b8b-ae53-4b1b-89bb-c10b39d7e58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084ADF-82EB-4CE6-A767-D4B488A0FC29}" name="Table1" displayName="Table1" ref="O8:O19" totalsRowShown="0" headerRowDxfId="2" dataDxfId="1">
  <autoFilter ref="O8:O19" xr:uid="{25084ADF-82EB-4CE6-A767-D4B488A0FC29}"/>
  <sortState xmlns:xlrd2="http://schemas.microsoft.com/office/spreadsheetml/2017/richdata2" ref="O9:O19">
    <sortCondition ref="O10:O19"/>
  </sortState>
  <tableColumns count="1">
    <tableColumn id="1" xr3:uid="{90CA941D-F0FB-487E-B096-79F39CE2913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43" dT="2024-06-18T13:05:21.85" personId="{AEA22714-1130-48C7-80FE-08B507B5D46F}" id="{B8E6DD92-DC34-4488-B302-5ACC9D6C69E5}">
    <text>Based on 100% AMI x 1.25</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portal.ct.gov/-/media/doh/dohchfahousingmanualfinalized122023.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C14DF-465F-44D4-9F82-2A731456A5BA}">
  <dimension ref="A1:J18"/>
  <sheetViews>
    <sheetView showGridLines="0" zoomScale="120" zoomScaleNormal="120" workbookViewId="0">
      <selection activeCell="P16" sqref="P16"/>
    </sheetView>
  </sheetViews>
  <sheetFormatPr defaultRowHeight="12.75" x14ac:dyDescent="0.2"/>
  <cols>
    <col min="1" max="1" width="6.140625" customWidth="1"/>
    <col min="2" max="2" width="17" customWidth="1"/>
    <col min="3" max="3" width="9.28515625" customWidth="1"/>
    <col min="10" max="10" width="10.5703125" customWidth="1"/>
  </cols>
  <sheetData>
    <row r="1" spans="1:10" ht="20.100000000000001" customHeight="1" x14ac:dyDescent="0.2">
      <c r="A1" s="111" t="s">
        <v>53</v>
      </c>
      <c r="B1" s="111"/>
      <c r="C1" s="111"/>
      <c r="D1" s="111"/>
      <c r="E1" s="111"/>
      <c r="F1" s="111"/>
      <c r="G1" s="111"/>
      <c r="H1" s="111"/>
      <c r="I1" s="111"/>
      <c r="J1" s="111"/>
    </row>
    <row r="2" spans="1:10" ht="20.100000000000001" customHeight="1" x14ac:dyDescent="0.2">
      <c r="A2" s="111"/>
      <c r="B2" s="111"/>
      <c r="C2" s="111"/>
      <c r="D2" s="111"/>
      <c r="E2" s="111"/>
      <c r="F2" s="111"/>
      <c r="G2" s="111"/>
      <c r="H2" s="111"/>
      <c r="I2" s="111"/>
      <c r="J2" s="111"/>
    </row>
    <row r="3" spans="1:10" x14ac:dyDescent="0.2">
      <c r="A3" s="67" t="s">
        <v>109</v>
      </c>
    </row>
    <row r="4" spans="1:10" ht="58.5" customHeight="1" x14ac:dyDescent="0.2">
      <c r="A4" s="113" t="s">
        <v>122</v>
      </c>
      <c r="B4" s="113"/>
      <c r="C4" s="113"/>
      <c r="D4" s="113"/>
      <c r="E4" s="113"/>
      <c r="F4" s="113"/>
      <c r="G4" s="113"/>
      <c r="H4" s="113"/>
      <c r="I4" s="113"/>
      <c r="J4" s="113"/>
    </row>
    <row r="6" spans="1:10" ht="20.100000000000001" customHeight="1" x14ac:dyDescent="0.25">
      <c r="A6" s="115" t="s">
        <v>54</v>
      </c>
      <c r="B6" s="115"/>
      <c r="C6" s="51" t="s">
        <v>110</v>
      </c>
      <c r="F6" s="42"/>
    </row>
    <row r="7" spans="1:10" ht="50.25" customHeight="1" x14ac:dyDescent="0.2">
      <c r="A7" s="114" t="s">
        <v>113</v>
      </c>
      <c r="B7" s="114"/>
      <c r="C7" s="114"/>
      <c r="D7" s="114"/>
      <c r="E7" s="114"/>
      <c r="F7" s="114"/>
      <c r="G7" s="114"/>
      <c r="H7" s="114"/>
      <c r="I7" s="114"/>
      <c r="J7" s="114"/>
    </row>
    <row r="9" spans="1:10" ht="20.100000000000001" customHeight="1" x14ac:dyDescent="0.25">
      <c r="A9" s="115" t="s">
        <v>100</v>
      </c>
      <c r="B9" s="115"/>
      <c r="C9" s="50" t="s">
        <v>111</v>
      </c>
    </row>
    <row r="10" spans="1:10" ht="52.5" customHeight="1" x14ac:dyDescent="0.2">
      <c r="A10" s="114" t="s">
        <v>101</v>
      </c>
      <c r="B10" s="114"/>
      <c r="C10" s="114"/>
      <c r="D10" s="114"/>
      <c r="E10" s="114"/>
      <c r="F10" s="114"/>
      <c r="G10" s="114"/>
      <c r="H10" s="114"/>
      <c r="I10" s="114"/>
      <c r="J10" s="114"/>
    </row>
    <row r="12" spans="1:10" ht="20.100000000000001" customHeight="1" x14ac:dyDescent="0.25">
      <c r="A12" s="115" t="s">
        <v>56</v>
      </c>
      <c r="B12" s="115"/>
      <c r="C12" s="50" t="s">
        <v>112</v>
      </c>
    </row>
    <row r="13" spans="1:10" ht="49.5" customHeight="1" x14ac:dyDescent="0.2">
      <c r="A13" s="114" t="s">
        <v>107</v>
      </c>
      <c r="B13" s="114"/>
      <c r="C13" s="114"/>
      <c r="D13" s="114"/>
      <c r="E13" s="114"/>
      <c r="F13" s="114"/>
      <c r="G13" s="114"/>
      <c r="H13" s="114"/>
      <c r="I13" s="114"/>
      <c r="J13" s="114"/>
    </row>
    <row r="15" spans="1:10" ht="15" x14ac:dyDescent="0.25">
      <c r="A15" s="85" t="s">
        <v>121</v>
      </c>
    </row>
    <row r="16" spans="1:10" ht="90" customHeight="1" x14ac:dyDescent="0.2">
      <c r="A16" s="112" t="s">
        <v>123</v>
      </c>
      <c r="B16" s="112"/>
      <c r="C16" s="112"/>
      <c r="D16" s="112"/>
      <c r="E16" s="112"/>
      <c r="F16" s="112"/>
      <c r="G16" s="112"/>
      <c r="H16" s="112"/>
      <c r="I16" s="112"/>
      <c r="J16" s="112"/>
    </row>
    <row r="17" spans="1:1" x14ac:dyDescent="0.2">
      <c r="A17" s="36"/>
    </row>
    <row r="18" spans="1:1" x14ac:dyDescent="0.2">
      <c r="A18" s="36"/>
    </row>
  </sheetData>
  <sheetProtection algorithmName="SHA-512" hashValue="4ZR2ll4wmbmBaXW5aoJ7yBUFvXIcSmLb0LYzBXoMK7Kp7OSJJIlj87Iany7pb2J9r7ksoRwrqAAgdDhsH4zcJA==" saltValue="OQ8yZqCjWBtYPIFgXtFNuQ==" spinCount="100000" sheet="1" objects="1" scenarios="1"/>
  <mergeCells count="9">
    <mergeCell ref="A1:J2"/>
    <mergeCell ref="A16:J16"/>
    <mergeCell ref="A4:J4"/>
    <mergeCell ref="A10:J10"/>
    <mergeCell ref="A12:B12"/>
    <mergeCell ref="A13:J13"/>
    <mergeCell ref="A6:B6"/>
    <mergeCell ref="A7:J7"/>
    <mergeCell ref="A9:B9"/>
  </mergeCells>
  <hyperlinks>
    <hyperlink ref="C6" location="'Rent Calc'!A1" display="'Rent Calc'!A1" xr:uid="{D8BA260E-12CA-4F27-9382-C41252FB648B}"/>
    <hyperlink ref="C9" location="'Asset- Draft Complete'!A1" display="'Asset- Draft Complete'!" xr:uid="{1D74FACF-3214-4102-BACA-F6799C82E30C}"/>
    <hyperlink ref="C12" location="'Medical-Draft Complete'!A1" display="'Medical-Draft Complete'!" xr:uid="{482EEB36-9F3D-49A7-BE96-B6B7665429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8"/>
  <sheetViews>
    <sheetView showGridLines="0" showZeros="0" zoomScaleNormal="100" workbookViewId="0">
      <selection activeCell="H8" sqref="H8:I8"/>
    </sheetView>
  </sheetViews>
  <sheetFormatPr defaultRowHeight="12.75" x14ac:dyDescent="0.2"/>
  <cols>
    <col min="1" max="1" width="4" customWidth="1"/>
    <col min="2" max="2" width="2" customWidth="1"/>
    <col min="3" max="3" width="2.28515625" customWidth="1"/>
    <col min="4" max="4" width="5.42578125" customWidth="1"/>
    <col min="5" max="5" width="3.28515625" customWidth="1"/>
    <col min="6" max="6" width="11.28515625" customWidth="1"/>
    <col min="7" max="7" width="7.7109375" customWidth="1"/>
    <col min="8" max="8" width="3.140625" customWidth="1"/>
    <col min="9" max="9" width="5.7109375" customWidth="1"/>
    <col min="10" max="10" width="6.28515625" customWidth="1"/>
    <col min="11" max="11" width="3.140625" customWidth="1"/>
    <col min="12" max="12" width="2.5703125" customWidth="1"/>
    <col min="13" max="13" width="10.7109375" customWidth="1"/>
    <col min="14" max="14" width="3.85546875" customWidth="1"/>
    <col min="15" max="15" width="6.85546875" customWidth="1"/>
    <col min="16" max="16" width="3.140625" customWidth="1"/>
    <col min="17" max="17" width="3.28515625" customWidth="1"/>
    <col min="18" max="18" width="5.7109375" customWidth="1"/>
    <col min="19" max="19" width="7.28515625" customWidth="1"/>
    <col min="21" max="21" width="12.28515625" customWidth="1"/>
    <col min="23" max="23" width="9.7109375" customWidth="1"/>
    <col min="24" max="24" width="11.140625" bestFit="1" customWidth="1"/>
    <col min="25" max="25" width="10.7109375" customWidth="1"/>
    <col min="26" max="32" width="10.7109375" bestFit="1" customWidth="1"/>
  </cols>
  <sheetData>
    <row r="1" spans="1:29" s="2" customFormat="1" ht="18" customHeight="1" x14ac:dyDescent="0.3">
      <c r="A1" s="151" t="s">
        <v>67</v>
      </c>
      <c r="B1" s="151"/>
      <c r="C1" s="151"/>
      <c r="D1" s="151"/>
      <c r="E1" s="151"/>
      <c r="F1" s="151"/>
      <c r="G1" s="151"/>
      <c r="H1" s="151"/>
      <c r="I1" s="151"/>
      <c r="J1" s="151"/>
      <c r="K1" s="151"/>
      <c r="L1" s="151"/>
      <c r="M1" s="151"/>
      <c r="N1" s="151"/>
      <c r="O1" s="151"/>
      <c r="P1" s="151"/>
      <c r="Q1" s="151"/>
      <c r="R1" s="151"/>
      <c r="S1" s="151"/>
    </row>
    <row r="2" spans="1:29" s="2" customFormat="1" ht="18" customHeight="1" x14ac:dyDescent="0.3">
      <c r="A2" s="151" t="s">
        <v>57</v>
      </c>
      <c r="B2" s="151"/>
      <c r="C2" s="151"/>
      <c r="D2" s="151"/>
      <c r="E2" s="151"/>
      <c r="F2" s="151"/>
      <c r="G2" s="151"/>
      <c r="H2" s="151"/>
      <c r="I2" s="151"/>
      <c r="J2" s="151"/>
      <c r="K2" s="151"/>
      <c r="L2" s="151"/>
      <c r="M2" s="151"/>
      <c r="N2" s="151"/>
      <c r="O2" s="151"/>
      <c r="P2" s="151"/>
      <c r="Q2" s="151"/>
      <c r="R2" s="151"/>
      <c r="S2" s="151"/>
      <c r="AA2" s="36"/>
      <c r="AB2" s="36"/>
      <c r="AC2" s="36"/>
    </row>
    <row r="3" spans="1:29" s="2" customFormat="1" ht="12" customHeight="1" x14ac:dyDescent="0.2">
      <c r="A3" s="1"/>
      <c r="AA3" s="36"/>
      <c r="AB3" s="36"/>
      <c r="AC3" s="36"/>
    </row>
    <row r="4" spans="1:29" s="2" customFormat="1" ht="15" customHeight="1" x14ac:dyDescent="0.2">
      <c r="A4" s="1" t="s">
        <v>42</v>
      </c>
      <c r="F4" s="145"/>
      <c r="G4" s="145"/>
      <c r="H4" s="145"/>
      <c r="I4" s="145"/>
      <c r="J4" s="145"/>
      <c r="K4" s="145"/>
      <c r="L4" s="145"/>
      <c r="M4" s="145"/>
      <c r="N4" s="139" t="s">
        <v>24</v>
      </c>
      <c r="O4" s="139"/>
      <c r="P4" s="152"/>
      <c r="Q4" s="152"/>
      <c r="R4" s="152"/>
      <c r="S4" s="152"/>
      <c r="AA4" s="36"/>
      <c r="AB4" s="36"/>
      <c r="AC4" s="36"/>
    </row>
    <row r="5" spans="1:29" s="2" customFormat="1" ht="15" customHeight="1" x14ac:dyDescent="0.2">
      <c r="A5" s="1" t="s">
        <v>20</v>
      </c>
      <c r="F5" s="46"/>
      <c r="G5" s="39"/>
      <c r="I5" s="39"/>
      <c r="J5" s="39"/>
      <c r="K5" s="6" t="s">
        <v>83</v>
      </c>
      <c r="M5" s="47"/>
      <c r="N5" s="40"/>
      <c r="R5" s="37"/>
      <c r="S5" s="37"/>
      <c r="AA5" s="36"/>
      <c r="AB5" s="36"/>
      <c r="AC5" s="36"/>
    </row>
    <row r="6" spans="1:29" s="2" customFormat="1" ht="15" customHeight="1" x14ac:dyDescent="0.2">
      <c r="A6" s="1" t="s">
        <v>95</v>
      </c>
      <c r="F6" s="119" t="s">
        <v>158</v>
      </c>
      <c r="G6" s="119"/>
      <c r="H6" s="119"/>
      <c r="I6" s="119"/>
      <c r="J6" s="119"/>
      <c r="K6" s="119"/>
      <c r="L6" s="119"/>
      <c r="M6" s="119"/>
      <c r="O6" s="6"/>
      <c r="P6" s="40"/>
      <c r="Q6" s="40"/>
      <c r="R6" s="38"/>
      <c r="S6" s="38"/>
      <c r="AA6" s="36"/>
      <c r="AB6" s="36"/>
      <c r="AC6" s="36"/>
    </row>
    <row r="7" spans="1:29" s="2" customFormat="1" ht="15" hidden="1" customHeight="1" x14ac:dyDescent="0.2">
      <c r="A7" s="1" t="s">
        <v>179</v>
      </c>
      <c r="F7" s="155" t="str">
        <f>IF(F6="","",VLOOKUP(F6,Towns!A:C,3,0))</f>
        <v>Waterbury</v>
      </c>
      <c r="G7" s="155"/>
      <c r="H7" s="155"/>
      <c r="I7" s="155"/>
      <c r="J7" s="155"/>
      <c r="K7" s="155"/>
      <c r="L7" s="155"/>
      <c r="M7" s="155"/>
      <c r="O7" s="6"/>
      <c r="P7" s="40"/>
      <c r="Q7" s="40"/>
      <c r="R7" s="38"/>
      <c r="S7" s="38"/>
      <c r="U7" s="2" t="s">
        <v>376</v>
      </c>
      <c r="AA7" s="36"/>
      <c r="AB7" s="36"/>
      <c r="AC7" s="36"/>
    </row>
    <row r="8" spans="1:29" s="2" customFormat="1" ht="15" customHeight="1" x14ac:dyDescent="0.2">
      <c r="A8" s="1" t="s">
        <v>96</v>
      </c>
      <c r="F8" s="39"/>
      <c r="G8" s="39"/>
      <c r="H8" s="118"/>
      <c r="I8" s="118"/>
      <c r="J8" s="87"/>
      <c r="K8" s="87"/>
      <c r="L8" s="87"/>
      <c r="O8" s="6"/>
      <c r="P8" s="40"/>
      <c r="Q8" s="40"/>
      <c r="R8" s="38"/>
      <c r="S8" s="38"/>
      <c r="AA8" s="36"/>
      <c r="AB8" s="36"/>
      <c r="AC8" s="36"/>
    </row>
    <row r="9" spans="1:29" s="2" customFormat="1" ht="15" customHeight="1" x14ac:dyDescent="0.2">
      <c r="A9" s="1" t="s">
        <v>128</v>
      </c>
      <c r="F9" s="39"/>
      <c r="G9" s="39"/>
      <c r="H9" s="118" t="s">
        <v>129</v>
      </c>
      <c r="I9" s="118"/>
      <c r="J9" s="39"/>
      <c r="K9" s="39"/>
      <c r="L9" s="39"/>
      <c r="M9" s="86" t="s">
        <v>129</v>
      </c>
      <c r="O9" s="6"/>
      <c r="P9" s="40"/>
      <c r="Q9" s="40"/>
      <c r="R9" s="38"/>
      <c r="S9" s="38"/>
      <c r="AA9" s="36"/>
      <c r="AB9" s="36"/>
      <c r="AC9" s="36"/>
    </row>
    <row r="10" spans="1:29" s="2" customFormat="1" ht="15" customHeight="1" x14ac:dyDescent="0.2">
      <c r="A10" s="1"/>
      <c r="F10" s="39"/>
      <c r="G10" s="39"/>
      <c r="H10" s="39"/>
      <c r="I10" s="39"/>
      <c r="J10" s="39"/>
      <c r="K10" s="39"/>
      <c r="L10" s="39"/>
      <c r="M10" s="86" t="s">
        <v>108</v>
      </c>
      <c r="O10" s="6"/>
      <c r="P10" s="40"/>
      <c r="Q10" s="40"/>
      <c r="R10" s="38"/>
      <c r="S10" s="38"/>
      <c r="AA10" s="36"/>
      <c r="AB10" s="36"/>
      <c r="AC10" s="36"/>
    </row>
    <row r="11" spans="1:29" s="2" customFormat="1" ht="7.5" customHeight="1" x14ac:dyDescent="0.2">
      <c r="A11" s="1"/>
      <c r="F11" s="39"/>
      <c r="G11" s="39"/>
      <c r="H11" s="39"/>
      <c r="I11" s="39"/>
      <c r="J11" s="39"/>
      <c r="K11" s="39"/>
      <c r="L11" s="39"/>
      <c r="O11" s="6"/>
      <c r="P11" s="40"/>
      <c r="Q11" s="40"/>
      <c r="R11" s="38"/>
      <c r="S11" s="38"/>
      <c r="AA11" s="36"/>
      <c r="AB11" s="36"/>
      <c r="AC11" s="36"/>
    </row>
    <row r="12" spans="1:29" s="2" customFormat="1" ht="12" customHeight="1" x14ac:dyDescent="0.2">
      <c r="A12" s="1" t="s">
        <v>0</v>
      </c>
      <c r="B12" s="13" t="s">
        <v>1</v>
      </c>
      <c r="AA12" s="36"/>
      <c r="AB12" s="36"/>
      <c r="AC12" s="36"/>
    </row>
    <row r="13" spans="1:29" s="2" customFormat="1" ht="12" customHeight="1" x14ac:dyDescent="0.2">
      <c r="A13" s="123"/>
      <c r="B13" s="124"/>
      <c r="C13" s="124"/>
      <c r="D13" s="124"/>
      <c r="E13" s="124"/>
      <c r="F13" s="124"/>
      <c r="G13" s="124"/>
      <c r="H13" s="124"/>
      <c r="I13" s="124"/>
      <c r="J13" s="124"/>
      <c r="K13" s="124"/>
      <c r="L13" s="124"/>
      <c r="M13" s="124"/>
      <c r="N13" s="124"/>
      <c r="O13" s="124"/>
      <c r="P13" s="124"/>
      <c r="Q13" s="124"/>
      <c r="R13" s="124"/>
      <c r="S13" s="124"/>
      <c r="AA13" s="36"/>
      <c r="AB13" s="36"/>
      <c r="AC13" s="36"/>
    </row>
    <row r="14" spans="1:29" s="2" customFormat="1" ht="12" customHeight="1" x14ac:dyDescent="0.2">
      <c r="A14" s="1"/>
      <c r="D14" s="156" t="s">
        <v>43</v>
      </c>
      <c r="E14" s="156"/>
      <c r="F14" s="156"/>
      <c r="G14" s="156"/>
      <c r="H14" s="13"/>
      <c r="I14" s="156" t="s">
        <v>69</v>
      </c>
      <c r="J14" s="156"/>
      <c r="K14" s="13"/>
      <c r="L14" s="13"/>
      <c r="M14" s="156" t="s">
        <v>43</v>
      </c>
      <c r="N14" s="156"/>
      <c r="O14" s="156"/>
      <c r="P14" s="12"/>
      <c r="Q14" s="13"/>
      <c r="R14" s="156" t="s">
        <v>69</v>
      </c>
      <c r="S14" s="156"/>
      <c r="AA14" s="36"/>
      <c r="AB14" s="36"/>
      <c r="AC14" s="36"/>
    </row>
    <row r="15" spans="1:29" s="2" customFormat="1" ht="12" customHeight="1" x14ac:dyDescent="0.2">
      <c r="A15" s="1"/>
      <c r="C15" s="4" t="s">
        <v>6</v>
      </c>
      <c r="D15" s="145"/>
      <c r="E15" s="145"/>
      <c r="F15" s="145"/>
      <c r="G15" s="145"/>
      <c r="I15" s="148"/>
      <c r="J15" s="148"/>
      <c r="L15" s="4" t="s">
        <v>7</v>
      </c>
      <c r="M15" s="145"/>
      <c r="N15" s="145"/>
      <c r="O15" s="145"/>
      <c r="P15" s="3"/>
      <c r="R15" s="147"/>
      <c r="S15" s="147"/>
      <c r="AA15" s="36"/>
      <c r="AB15" s="36"/>
      <c r="AC15" s="36"/>
    </row>
    <row r="16" spans="1:29" s="2" customFormat="1" ht="12" customHeight="1" x14ac:dyDescent="0.2">
      <c r="A16" s="1"/>
      <c r="C16" s="4" t="s">
        <v>8</v>
      </c>
      <c r="D16" s="145"/>
      <c r="E16" s="145"/>
      <c r="F16" s="145"/>
      <c r="G16" s="145"/>
      <c r="I16" s="146"/>
      <c r="J16" s="146"/>
      <c r="L16" s="4" t="s">
        <v>9</v>
      </c>
      <c r="M16" s="145"/>
      <c r="N16" s="145"/>
      <c r="O16" s="145"/>
      <c r="P16" s="3"/>
      <c r="R16" s="146"/>
      <c r="S16" s="146"/>
      <c r="AA16" s="36"/>
      <c r="AB16" s="36"/>
      <c r="AC16" s="36"/>
    </row>
    <row r="17" spans="1:29" s="2" customFormat="1" ht="12" customHeight="1" x14ac:dyDescent="0.2">
      <c r="A17" s="1"/>
      <c r="C17" s="7" t="s">
        <v>25</v>
      </c>
      <c r="D17" s="150"/>
      <c r="E17" s="150"/>
      <c r="F17" s="150"/>
      <c r="G17" s="150"/>
      <c r="I17" s="146"/>
      <c r="J17" s="146"/>
      <c r="L17" s="7" t="s">
        <v>26</v>
      </c>
      <c r="M17" s="150"/>
      <c r="N17" s="150"/>
      <c r="O17" s="150"/>
      <c r="P17" s="3"/>
      <c r="R17" s="146"/>
      <c r="S17" s="146"/>
      <c r="AA17" s="36"/>
      <c r="AB17" s="36"/>
      <c r="AC17" s="36"/>
    </row>
    <row r="18" spans="1:29" s="2" customFormat="1" ht="12" customHeight="1" x14ac:dyDescent="0.2">
      <c r="A18" s="1"/>
      <c r="C18" s="7" t="s">
        <v>28</v>
      </c>
      <c r="D18" s="150"/>
      <c r="E18" s="150"/>
      <c r="F18" s="150"/>
      <c r="G18" s="150"/>
      <c r="I18" s="146"/>
      <c r="J18" s="146"/>
      <c r="L18" s="7" t="s">
        <v>27</v>
      </c>
      <c r="M18" s="150"/>
      <c r="N18" s="150"/>
      <c r="O18" s="150"/>
      <c r="P18" s="3"/>
      <c r="R18" s="146"/>
      <c r="S18" s="146"/>
      <c r="AA18" s="36"/>
      <c r="AB18" s="36"/>
      <c r="AC18" s="36"/>
    </row>
    <row r="19" spans="1:29" s="2" customFormat="1" ht="12" customHeight="1" x14ac:dyDescent="0.2">
      <c r="A19" s="1"/>
      <c r="C19" s="7" t="s">
        <v>29</v>
      </c>
      <c r="D19" s="153" t="s">
        <v>23</v>
      </c>
      <c r="E19" s="153"/>
      <c r="F19" s="153"/>
      <c r="G19" s="153"/>
      <c r="I19" s="154" t="str">
        <f>IF(Assets!C33&gt;0,Assets!C33,"0")</f>
        <v>0</v>
      </c>
      <c r="J19" s="154"/>
      <c r="L19" s="4"/>
      <c r="M19" s="3"/>
      <c r="N19" s="3"/>
      <c r="O19" s="3"/>
      <c r="P19" s="3"/>
      <c r="R19" s="19"/>
      <c r="S19" s="19"/>
      <c r="V19" s="44"/>
      <c r="AA19" s="36"/>
      <c r="AB19" s="36"/>
      <c r="AC19" s="36"/>
    </row>
    <row r="20" spans="1:29" s="2" customFormat="1" ht="12" customHeight="1" x14ac:dyDescent="0.2">
      <c r="A20" s="1"/>
      <c r="P20" s="5" t="s">
        <v>22</v>
      </c>
      <c r="Q20" s="6" t="s">
        <v>18</v>
      </c>
      <c r="R20" s="121">
        <f>+I15+I16+I17+I18+R15+R16+R17+R18+I19</f>
        <v>0</v>
      </c>
      <c r="S20" s="121"/>
      <c r="AA20" s="36"/>
      <c r="AB20" s="36"/>
      <c r="AC20" s="36"/>
    </row>
    <row r="21" spans="1:29" s="2" customFormat="1" ht="12" customHeight="1" x14ac:dyDescent="0.2">
      <c r="A21" s="1"/>
      <c r="P21" s="5"/>
      <c r="Q21" s="6"/>
      <c r="R21" s="22"/>
      <c r="S21" s="22"/>
      <c r="AA21" s="36"/>
      <c r="AB21" s="36"/>
      <c r="AC21" s="36"/>
    </row>
    <row r="22" spans="1:29" s="2" customFormat="1" ht="12" customHeight="1" x14ac:dyDescent="0.2">
      <c r="A22" s="1" t="s">
        <v>2</v>
      </c>
      <c r="B22" s="33" t="s">
        <v>33</v>
      </c>
      <c r="AA22" s="36"/>
      <c r="AB22" s="36"/>
      <c r="AC22" s="36"/>
    </row>
    <row r="23" spans="1:29" s="2" customFormat="1" ht="12" customHeight="1" x14ac:dyDescent="0.2">
      <c r="A23" s="1"/>
      <c r="B23" s="13"/>
      <c r="C23" s="7" t="s">
        <v>6</v>
      </c>
      <c r="D23" s="2" t="s">
        <v>379</v>
      </c>
      <c r="Q23" s="6" t="s">
        <v>18</v>
      </c>
      <c r="R23" s="149"/>
      <c r="S23" s="149"/>
      <c r="AA23" s="36"/>
      <c r="AB23" s="36"/>
      <c r="AC23" s="36"/>
    </row>
    <row r="24" spans="1:29" s="2" customFormat="1" ht="12" customHeight="1" x14ac:dyDescent="0.2">
      <c r="A24" s="1"/>
      <c r="B24" s="13"/>
      <c r="C24" s="7" t="s">
        <v>7</v>
      </c>
      <c r="D24" s="2" t="s">
        <v>34</v>
      </c>
      <c r="Q24" s="6" t="s">
        <v>18</v>
      </c>
      <c r="R24" s="120">
        <v>0</v>
      </c>
      <c r="S24" s="120"/>
      <c r="AA24" s="36"/>
      <c r="AB24" s="36"/>
      <c r="AC24" s="36"/>
    </row>
    <row r="25" spans="1:29" s="2" customFormat="1" ht="12" customHeight="1" x14ac:dyDescent="0.2">
      <c r="A25" s="1"/>
      <c r="C25" s="7" t="s">
        <v>8</v>
      </c>
      <c r="D25" s="2" t="s">
        <v>380</v>
      </c>
      <c r="Q25" s="6" t="s">
        <v>18</v>
      </c>
      <c r="R25" s="120">
        <v>0</v>
      </c>
      <c r="S25" s="120"/>
      <c r="AA25" s="36"/>
      <c r="AB25" s="36"/>
      <c r="AC25" s="36"/>
    </row>
    <row r="26" spans="1:29" s="2" customFormat="1" ht="12" customHeight="1" x14ac:dyDescent="0.2">
      <c r="A26" s="1"/>
      <c r="C26" s="7" t="s">
        <v>9</v>
      </c>
      <c r="D26" s="2" t="s">
        <v>3</v>
      </c>
      <c r="L26" s="6" t="s">
        <v>18</v>
      </c>
      <c r="M26" s="9">
        <f>Medical!D33</f>
        <v>0</v>
      </c>
      <c r="N26" s="8"/>
      <c r="AA26" s="36"/>
      <c r="AB26" s="36"/>
      <c r="AC26" s="36"/>
    </row>
    <row r="27" spans="1:29" s="2" customFormat="1" ht="12" customHeight="1" x14ac:dyDescent="0.2">
      <c r="A27" s="1"/>
      <c r="C27" s="7"/>
      <c r="D27" s="2" t="s">
        <v>4</v>
      </c>
      <c r="L27" s="6" t="s">
        <v>19</v>
      </c>
      <c r="M27" s="9" t="str">
        <f>IF(M26&gt;0,R20*0.03,"")</f>
        <v/>
      </c>
      <c r="N27" s="8"/>
    </row>
    <row r="28" spans="1:29" s="2" customFormat="1" ht="12" customHeight="1" x14ac:dyDescent="0.2">
      <c r="A28" s="1"/>
      <c r="C28" s="7"/>
      <c r="D28" s="2" t="s">
        <v>5</v>
      </c>
      <c r="L28" s="6" t="s">
        <v>18</v>
      </c>
      <c r="M28" s="9">
        <f>IF(M26="",0,IF(M26&gt;M27,M26-M27,0))</f>
        <v>0</v>
      </c>
      <c r="N28" s="8"/>
      <c r="Q28" s="6" t="s">
        <v>18</v>
      </c>
      <c r="R28" s="121">
        <f>+M28</f>
        <v>0</v>
      </c>
      <c r="S28" s="122"/>
      <c r="X28" s="36"/>
    </row>
    <row r="29" spans="1:29" s="2" customFormat="1" ht="12" customHeight="1" x14ac:dyDescent="0.2">
      <c r="A29" s="1"/>
      <c r="C29" s="7" t="s">
        <v>25</v>
      </c>
      <c r="D29" s="2" t="s">
        <v>44</v>
      </c>
      <c r="L29" s="6"/>
      <c r="M29" s="23"/>
      <c r="N29" s="8"/>
      <c r="Q29" s="6" t="s">
        <v>18</v>
      </c>
      <c r="R29" s="120"/>
      <c r="S29" s="120"/>
    </row>
    <row r="30" spans="1:29" s="2" customFormat="1" ht="12" customHeight="1" x14ac:dyDescent="0.2">
      <c r="A30" s="1"/>
      <c r="C30" s="7" t="s">
        <v>26</v>
      </c>
      <c r="D30" s="2" t="s">
        <v>35</v>
      </c>
      <c r="L30" s="6"/>
      <c r="M30" s="23"/>
      <c r="N30" s="8"/>
      <c r="Q30" s="6" t="s">
        <v>18</v>
      </c>
      <c r="R30" s="120">
        <v>0</v>
      </c>
      <c r="S30" s="120"/>
    </row>
    <row r="31" spans="1:29" s="2" customFormat="1" ht="12" customHeight="1" x14ac:dyDescent="0.2">
      <c r="A31" s="1"/>
      <c r="C31" s="7" t="s">
        <v>28</v>
      </c>
      <c r="D31" s="2" t="s">
        <v>45</v>
      </c>
      <c r="L31" s="6"/>
      <c r="M31" s="23"/>
      <c r="N31" s="8"/>
      <c r="Q31" s="6" t="s">
        <v>18</v>
      </c>
      <c r="R31" s="138">
        <f>SUM(M5*750)</f>
        <v>0</v>
      </c>
      <c r="S31" s="138"/>
    </row>
    <row r="32" spans="1:29" s="2" customFormat="1" ht="12" customHeight="1" x14ac:dyDescent="0.2">
      <c r="A32" s="1"/>
      <c r="C32" s="7"/>
      <c r="L32" s="6"/>
      <c r="M32" s="23"/>
      <c r="N32" s="8"/>
      <c r="Q32" s="6"/>
      <c r="R32" s="6"/>
      <c r="S32" s="6"/>
    </row>
    <row r="33" spans="1:29" s="2" customFormat="1" ht="12" customHeight="1" x14ac:dyDescent="0.2">
      <c r="A33" s="1" t="s">
        <v>10</v>
      </c>
      <c r="B33" s="141" t="s">
        <v>36</v>
      </c>
      <c r="C33" s="141"/>
      <c r="D33" s="141"/>
      <c r="E33" s="141"/>
      <c r="F33" s="141"/>
      <c r="G33" s="141"/>
      <c r="H33" s="141"/>
      <c r="I33" s="141"/>
      <c r="J33" s="141"/>
      <c r="K33" s="141"/>
      <c r="L33" s="6"/>
      <c r="M33" s="23"/>
      <c r="Q33" s="14" t="s">
        <v>18</v>
      </c>
      <c r="R33" s="121">
        <f>+R24+R25+R28+R29+R30+R31+R23</f>
        <v>0</v>
      </c>
      <c r="S33" s="121"/>
    </row>
    <row r="34" spans="1:29" s="2" customFormat="1" ht="12" customHeight="1" x14ac:dyDescent="0.2">
      <c r="A34" s="1"/>
      <c r="C34" s="7"/>
      <c r="L34" s="6"/>
      <c r="M34" s="23"/>
      <c r="N34" s="21"/>
      <c r="O34" s="21"/>
      <c r="P34" s="21"/>
      <c r="Q34" s="14"/>
      <c r="R34" s="24"/>
      <c r="S34" s="24"/>
    </row>
    <row r="35" spans="1:29" s="2" customFormat="1" ht="12" customHeight="1" x14ac:dyDescent="0.2">
      <c r="A35" s="1" t="s">
        <v>11</v>
      </c>
      <c r="B35" s="2" t="s">
        <v>46</v>
      </c>
      <c r="C35" s="10"/>
      <c r="Q35" s="6" t="s">
        <v>18</v>
      </c>
      <c r="R35" s="121">
        <f>+R20-R33</f>
        <v>0</v>
      </c>
      <c r="S35" s="121"/>
      <c r="U35" s="35"/>
    </row>
    <row r="36" spans="1:29" s="2" customFormat="1" ht="12" customHeight="1" x14ac:dyDescent="0.2">
      <c r="A36" s="1" t="s">
        <v>12</v>
      </c>
      <c r="B36" s="2" t="s">
        <v>47</v>
      </c>
      <c r="C36" s="10"/>
      <c r="Q36" s="6" t="s">
        <v>18</v>
      </c>
      <c r="R36" s="121">
        <f>+R35/12</f>
        <v>0</v>
      </c>
      <c r="S36" s="121"/>
    </row>
    <row r="37" spans="1:29" s="2" customFormat="1" ht="12" customHeight="1" x14ac:dyDescent="0.2">
      <c r="A37" s="1" t="s">
        <v>13</v>
      </c>
      <c r="B37" s="2" t="s">
        <v>84</v>
      </c>
      <c r="C37" s="10"/>
      <c r="N37" s="140"/>
      <c r="O37" s="140"/>
      <c r="Q37" s="6" t="s">
        <v>18</v>
      </c>
      <c r="R37" s="121">
        <f>+R36*0.3</f>
        <v>0</v>
      </c>
      <c r="S37" s="121"/>
      <c r="W37" s="104"/>
    </row>
    <row r="38" spans="1:29" s="2" customFormat="1" ht="12" customHeight="1" x14ac:dyDescent="0.2">
      <c r="A38" s="1" t="s">
        <v>14</v>
      </c>
      <c r="B38" s="2" t="s">
        <v>85</v>
      </c>
      <c r="M38" s="6" t="s">
        <v>18</v>
      </c>
      <c r="N38" s="126"/>
      <c r="O38" s="126"/>
      <c r="Q38" s="6" t="s">
        <v>18</v>
      </c>
      <c r="R38" s="121">
        <f>+N38</f>
        <v>0</v>
      </c>
      <c r="S38" s="121"/>
      <c r="W38" s="104"/>
    </row>
    <row r="39" spans="1:29" s="2" customFormat="1" ht="12" customHeight="1" x14ac:dyDescent="0.2">
      <c r="A39" s="1" t="s">
        <v>15</v>
      </c>
      <c r="B39" s="2" t="s">
        <v>58</v>
      </c>
      <c r="N39" s="6"/>
      <c r="O39" s="6"/>
      <c r="Q39" s="6" t="s">
        <v>18</v>
      </c>
      <c r="R39" s="121">
        <f>ROUNDDOWN(R37-R38,0)</f>
        <v>0</v>
      </c>
      <c r="S39" s="121"/>
    </row>
    <row r="40" spans="1:29" s="2" customFormat="1" ht="12" customHeight="1" x14ac:dyDescent="0.2">
      <c r="A40" s="2" t="s">
        <v>16</v>
      </c>
      <c r="B40" s="2" t="s">
        <v>59</v>
      </c>
      <c r="M40" s="6" t="s">
        <v>18</v>
      </c>
      <c r="N40" s="125"/>
      <c r="O40" s="125"/>
      <c r="Q40" s="6" t="s">
        <v>18</v>
      </c>
      <c r="R40" s="121">
        <f>+N40</f>
        <v>0</v>
      </c>
      <c r="S40" s="121"/>
      <c r="W40" s="104"/>
    </row>
    <row r="41" spans="1:29" s="2" customFormat="1" ht="12" customHeight="1" x14ac:dyDescent="0.2">
      <c r="A41" s="1" t="s">
        <v>17</v>
      </c>
      <c r="B41" s="2" t="s">
        <v>60</v>
      </c>
      <c r="N41" s="32"/>
      <c r="O41" s="32"/>
      <c r="Q41" s="6" t="s">
        <v>18</v>
      </c>
      <c r="R41" s="121" t="str">
        <f>IF(R39&gt;R40,R39,IF(R40&gt;R39,R40,""))</f>
        <v/>
      </c>
      <c r="S41" s="121"/>
      <c r="U41" s="105"/>
      <c r="V41" s="105"/>
      <c r="W41" s="105"/>
      <c r="X41" s="105"/>
      <c r="Y41" s="105"/>
      <c r="Z41" s="105"/>
      <c r="AA41" s="105"/>
      <c r="AB41" s="105"/>
      <c r="AC41" s="105"/>
    </row>
    <row r="42" spans="1:29" s="2" customFormat="1" ht="12" customHeight="1" x14ac:dyDescent="0.2">
      <c r="A42" s="1" t="s">
        <v>37</v>
      </c>
      <c r="B42" s="2" t="s">
        <v>52</v>
      </c>
      <c r="M42" s="6" t="s">
        <v>18</v>
      </c>
      <c r="N42" s="127">
        <f>IFERROR(IF(H9="No",INDEX('2024 Income Limits'!$B$6:$K$41,MATCH(F7,'2024 Income Limits'!$B$6:$B$41),MATCH(H8,'2024 Income Limits'!$B$6:$K$6,0))/2,INDEX('2024 Income Limits'!$B$6:$K$41,MATCH(F7,'2024 Income Limits'!$B$6:$B$41),MATCH(H8,'2024 Income Limits'!$B$6:$K$6,0))),0)</f>
        <v>0</v>
      </c>
      <c r="O42" s="127"/>
      <c r="Q42" s="11"/>
      <c r="R42" s="143" t="str">
        <f>IF(R20="","",IF(R20&gt;N42,"OVER INCOME","INCOME ELIGIBLE"))</f>
        <v>INCOME ELIGIBLE</v>
      </c>
      <c r="S42" s="143"/>
      <c r="U42" s="106"/>
      <c r="V42" s="105"/>
      <c r="W42" s="105"/>
      <c r="X42" s="105"/>
      <c r="Y42" s="105"/>
      <c r="Z42" s="105"/>
      <c r="AA42" s="105"/>
      <c r="AB42" s="105"/>
      <c r="AC42" s="105"/>
    </row>
    <row r="43" spans="1:29" s="2" customFormat="1" ht="12" customHeight="1" x14ac:dyDescent="0.2">
      <c r="A43" s="1" t="s">
        <v>38</v>
      </c>
      <c r="B43" s="2" t="s">
        <v>51</v>
      </c>
      <c r="M43" s="6" t="s">
        <v>18</v>
      </c>
      <c r="N43" s="144">
        <f>IF(H9="Yes",N42*1.25,(N42*2)*1.25)</f>
        <v>0</v>
      </c>
      <c r="O43" s="144"/>
      <c r="Q43" s="11"/>
      <c r="R43" s="136" t="str">
        <f>IF(R20="","",IF(R20&gt;N43,"OVER 125% AMI","Under 125% AMI"))</f>
        <v>Under 125% AMI</v>
      </c>
      <c r="S43" s="136"/>
      <c r="U43" s="107"/>
      <c r="V43" s="108"/>
      <c r="W43" s="108"/>
      <c r="X43" s="108"/>
      <c r="Y43" s="108"/>
      <c r="Z43" s="108"/>
      <c r="AA43" s="108"/>
      <c r="AB43" s="108"/>
      <c r="AC43" s="108"/>
    </row>
    <row r="44" spans="1:29" s="2" customFormat="1" ht="12" customHeight="1" x14ac:dyDescent="0.2">
      <c r="A44" s="1" t="s">
        <v>39</v>
      </c>
      <c r="B44" s="2" t="s">
        <v>61</v>
      </c>
      <c r="N44" s="20"/>
      <c r="O44" s="20"/>
      <c r="Q44" s="11" t="s">
        <v>18</v>
      </c>
      <c r="R44" s="142" t="str">
        <f>IF((N43&lt;R35),Surcharge!AB17,IF(R39&gt;R40,R39,IF(R40&gt;R39,R40,"")))</f>
        <v/>
      </c>
      <c r="S44" s="142"/>
    </row>
    <row r="45" spans="1:29" s="2" customFormat="1" ht="12" customHeight="1" x14ac:dyDescent="0.2">
      <c r="A45" s="1"/>
      <c r="M45" s="6"/>
      <c r="N45" s="20"/>
      <c r="O45" s="20"/>
      <c r="Q45" s="11"/>
    </row>
    <row r="46" spans="1:29" s="2" customFormat="1" ht="12" customHeight="1" x14ac:dyDescent="0.2">
      <c r="A46" s="133" t="s">
        <v>48</v>
      </c>
      <c r="B46" s="133"/>
      <c r="C46" s="133"/>
      <c r="D46" s="133"/>
      <c r="E46" s="133"/>
      <c r="F46" s="133"/>
      <c r="G46" s="133"/>
      <c r="H46" s="133"/>
      <c r="I46" s="133"/>
      <c r="J46" s="133"/>
      <c r="K46" s="133"/>
      <c r="L46" s="133"/>
      <c r="M46" s="133"/>
      <c r="N46" s="133"/>
      <c r="O46" s="133"/>
      <c r="P46" s="133"/>
      <c r="Q46" s="133"/>
      <c r="R46" s="133"/>
      <c r="S46" s="133"/>
    </row>
    <row r="47" spans="1:29" s="2" customFormat="1" ht="27.75" customHeight="1" x14ac:dyDescent="0.2">
      <c r="A47" s="2" t="s">
        <v>127</v>
      </c>
      <c r="H47" s="117">
        <f>R37</f>
        <v>0</v>
      </c>
      <c r="I47" s="117"/>
      <c r="J47" s="117"/>
      <c r="K47" s="2" t="s">
        <v>126</v>
      </c>
      <c r="R47" s="116">
        <f>N40</f>
        <v>0</v>
      </c>
      <c r="S47" s="116"/>
      <c r="T47" s="2" t="s">
        <v>99</v>
      </c>
      <c r="V47" s="44"/>
    </row>
    <row r="48" spans="1:29" s="2" customFormat="1" ht="18.75" customHeight="1" x14ac:dyDescent="0.2">
      <c r="A48" s="132" t="s">
        <v>97</v>
      </c>
      <c r="B48" s="133"/>
      <c r="C48" s="133"/>
      <c r="D48" s="133"/>
      <c r="E48" s="133"/>
      <c r="F48" s="133"/>
      <c r="G48" s="133"/>
      <c r="H48" s="133"/>
      <c r="I48" s="133"/>
      <c r="J48" s="133"/>
      <c r="K48" s="133"/>
      <c r="L48" s="133"/>
      <c r="M48" s="133"/>
      <c r="N48" s="133"/>
      <c r="O48" s="133"/>
      <c r="P48" s="133"/>
      <c r="Q48" s="133"/>
      <c r="R48" s="133"/>
      <c r="S48" s="133"/>
    </row>
    <row r="49" spans="1:30" s="2" customFormat="1" ht="21" customHeight="1" x14ac:dyDescent="0.2">
      <c r="A49" s="41" t="s">
        <v>98</v>
      </c>
      <c r="B49" s="130">
        <f>F4</f>
        <v>0</v>
      </c>
      <c r="C49" s="130"/>
      <c r="D49" s="130"/>
      <c r="E49" s="130"/>
      <c r="F49" s="130"/>
      <c r="G49" s="130"/>
      <c r="H49" s="129" t="s">
        <v>124</v>
      </c>
      <c r="I49" s="129"/>
      <c r="J49" s="129"/>
      <c r="K49" s="129"/>
      <c r="L49" s="129"/>
      <c r="M49" s="129"/>
      <c r="N49" s="129"/>
      <c r="O49" s="129"/>
      <c r="P49" s="129"/>
      <c r="Q49" s="129"/>
      <c r="R49" s="129"/>
      <c r="S49" s="129"/>
    </row>
    <row r="50" spans="1:30" s="2" customFormat="1" ht="21" customHeight="1" x14ac:dyDescent="0.2">
      <c r="A50" s="139" t="s">
        <v>125</v>
      </c>
      <c r="B50" s="139"/>
      <c r="C50" s="139"/>
      <c r="D50" s="139"/>
      <c r="E50" s="139"/>
      <c r="F50" s="139"/>
      <c r="G50" s="131">
        <f>N40</f>
        <v>0</v>
      </c>
      <c r="H50" s="131"/>
      <c r="I50" s="131"/>
      <c r="J50" s="45"/>
      <c r="S50" s="25"/>
      <c r="U50" s="128"/>
      <c r="V50" s="128"/>
      <c r="W50" s="128"/>
      <c r="X50" s="128"/>
      <c r="Y50" s="128"/>
      <c r="Z50" s="128"/>
      <c r="AA50" s="128"/>
      <c r="AB50" s="128"/>
      <c r="AC50" s="128"/>
      <c r="AD50" s="128"/>
    </row>
    <row r="51" spans="1:30" s="2" customFormat="1" ht="18.75" customHeight="1" x14ac:dyDescent="0.2">
      <c r="A51" s="25"/>
      <c r="B51" s="25"/>
      <c r="C51" s="25"/>
      <c r="D51" s="25"/>
      <c r="E51" s="25"/>
      <c r="F51" s="25"/>
      <c r="G51" s="25"/>
      <c r="H51" s="25"/>
      <c r="I51" s="25"/>
      <c r="J51" s="25"/>
      <c r="K51" s="25"/>
      <c r="L51" s="25"/>
      <c r="M51" s="25"/>
      <c r="N51" s="25"/>
      <c r="O51" s="25"/>
      <c r="P51" s="25"/>
      <c r="Q51" s="25"/>
      <c r="R51" s="25"/>
      <c r="S51" s="25"/>
    </row>
    <row r="52" spans="1:30" ht="12" customHeight="1" x14ac:dyDescent="0.25">
      <c r="A52" s="15"/>
      <c r="B52" s="137"/>
      <c r="C52" s="137"/>
      <c r="D52" s="137"/>
      <c r="E52" s="137"/>
      <c r="F52" s="137"/>
      <c r="G52" s="137"/>
      <c r="H52" s="137"/>
      <c r="I52" s="137"/>
      <c r="M52" s="135"/>
      <c r="N52" s="135"/>
      <c r="U52" s="31"/>
    </row>
    <row r="53" spans="1:30" ht="12" customHeight="1" x14ac:dyDescent="0.2">
      <c r="A53" s="18"/>
      <c r="B53" s="33" t="s">
        <v>378</v>
      </c>
      <c r="C53" s="13"/>
      <c r="D53" s="16"/>
      <c r="E53" s="16"/>
      <c r="F53" s="16"/>
      <c r="G53" s="16"/>
      <c r="M53" s="17" t="s">
        <v>21</v>
      </c>
      <c r="U53" s="31"/>
      <c r="V53" s="44"/>
    </row>
    <row r="54" spans="1:30" ht="12" customHeight="1" x14ac:dyDescent="0.2">
      <c r="A54" s="18"/>
      <c r="B54" s="13"/>
      <c r="C54" s="13"/>
      <c r="D54" s="16"/>
      <c r="E54" s="16"/>
      <c r="F54" s="16"/>
      <c r="G54" s="16"/>
      <c r="M54" s="17"/>
      <c r="V54" s="44"/>
    </row>
    <row r="55" spans="1:30" ht="12" customHeight="1" x14ac:dyDescent="0.2">
      <c r="B55" s="134"/>
      <c r="C55" s="134"/>
      <c r="D55" s="134"/>
      <c r="E55" s="134"/>
      <c r="F55" s="134"/>
      <c r="G55" s="134"/>
      <c r="H55" s="134"/>
      <c r="I55" s="134"/>
      <c r="M55" s="135"/>
      <c r="N55" s="135"/>
    </row>
    <row r="56" spans="1:30" ht="12" customHeight="1" x14ac:dyDescent="0.2">
      <c r="B56" s="33" t="s">
        <v>62</v>
      </c>
      <c r="C56" s="13"/>
      <c r="D56" s="13"/>
      <c r="E56" s="13"/>
      <c r="F56" s="13"/>
      <c r="G56" s="13"/>
      <c r="H56" s="13"/>
      <c r="I56" s="13"/>
      <c r="J56" s="13"/>
      <c r="K56" s="13"/>
      <c r="L56" s="13"/>
      <c r="M56" s="13" t="s">
        <v>21</v>
      </c>
    </row>
    <row r="57" spans="1:30" ht="12" customHeight="1" x14ac:dyDescent="0.2">
      <c r="B57" s="33"/>
      <c r="C57" s="13"/>
      <c r="D57" s="13"/>
      <c r="E57" s="13"/>
      <c r="F57" s="13"/>
      <c r="G57" s="13"/>
      <c r="H57" s="13"/>
      <c r="I57" s="13"/>
      <c r="J57" s="13"/>
      <c r="K57" s="13"/>
      <c r="L57" s="13"/>
      <c r="M57" s="13"/>
    </row>
    <row r="58" spans="1:30" ht="12" customHeight="1" x14ac:dyDescent="0.2">
      <c r="B58" s="33"/>
      <c r="C58" s="13"/>
      <c r="D58" s="13"/>
      <c r="E58" s="13"/>
      <c r="F58" s="13"/>
      <c r="G58" s="13"/>
      <c r="H58" s="13"/>
      <c r="I58" s="13"/>
      <c r="J58" s="13"/>
      <c r="K58" s="13"/>
      <c r="L58" s="13"/>
      <c r="M58" s="13"/>
    </row>
    <row r="59" spans="1:30" s="2" customFormat="1" ht="12" customHeight="1" x14ac:dyDescent="0.2">
      <c r="A59" s="132"/>
      <c r="B59" s="133"/>
      <c r="C59" s="133"/>
      <c r="D59" s="133"/>
      <c r="E59" s="133"/>
      <c r="F59" s="133"/>
      <c r="G59" s="133"/>
      <c r="H59" s="133"/>
      <c r="I59" s="133"/>
      <c r="J59" s="133"/>
      <c r="K59" s="133"/>
      <c r="L59" s="133"/>
      <c r="M59" s="133"/>
      <c r="N59" s="133"/>
      <c r="O59" s="133"/>
      <c r="P59" s="133"/>
      <c r="Q59" s="133"/>
      <c r="R59" s="133"/>
      <c r="S59" s="133"/>
    </row>
    <row r="60" spans="1:30" ht="12" customHeight="1" x14ac:dyDescent="0.2">
      <c r="A60" t="s">
        <v>102</v>
      </c>
      <c r="H60" s="43"/>
      <c r="I60" s="43"/>
      <c r="J60" t="s">
        <v>103</v>
      </c>
      <c r="K60" s="43"/>
      <c r="L60" s="43"/>
      <c r="M60" s="43"/>
      <c r="N60" t="s">
        <v>104</v>
      </c>
      <c r="O60" s="43"/>
      <c r="P60" t="s">
        <v>99</v>
      </c>
    </row>
    <row r="61" spans="1:30" ht="12" customHeight="1" x14ac:dyDescent="0.2"/>
    <row r="62" spans="1:30" ht="12" customHeight="1" x14ac:dyDescent="0.2"/>
    <row r="63" spans="1:30" ht="12" customHeight="1" x14ac:dyDescent="0.2"/>
    <row r="64" spans="1:30" ht="12" customHeight="1" x14ac:dyDescent="0.2"/>
    <row r="65" spans="1:15" ht="12" customHeight="1" x14ac:dyDescent="0.2">
      <c r="H65" s="43"/>
      <c r="I65" s="43"/>
      <c r="J65" s="43"/>
      <c r="K65" s="43"/>
      <c r="L65" s="43"/>
      <c r="M65" s="43"/>
      <c r="N65" s="43"/>
      <c r="O65" s="43"/>
    </row>
    <row r="66" spans="1:15" ht="12" customHeight="1" x14ac:dyDescent="0.2">
      <c r="A66" s="34"/>
      <c r="H66" t="s">
        <v>105</v>
      </c>
    </row>
    <row r="67" spans="1:15" ht="12" customHeight="1" x14ac:dyDescent="0.2"/>
    <row r="68" spans="1:15" ht="12" customHeight="1" x14ac:dyDescent="0.2">
      <c r="H68" t="s">
        <v>106</v>
      </c>
      <c r="M68" s="43"/>
      <c r="N68" s="43"/>
      <c r="O68" s="43"/>
    </row>
  </sheetData>
  <sheetProtection algorithmName="SHA-512" hashValue="n/ET1HFApu1Den2VUkOwL1RQnWZ/wDk7VimldzAJ9xNNKFq06LN19I4JN+LTBK58+Z8zqhqddR0j6T+1iAK5Kw==" saltValue="OV53BK8D+sC3be5eD73tRQ==" spinCount="100000" sheet="1" objects="1" scenarios="1"/>
  <mergeCells count="71">
    <mergeCell ref="F7:M7"/>
    <mergeCell ref="D14:G14"/>
    <mergeCell ref="R14:S14"/>
    <mergeCell ref="I14:J14"/>
    <mergeCell ref="M14:O14"/>
    <mergeCell ref="M17:O17"/>
    <mergeCell ref="M18:O18"/>
    <mergeCell ref="R17:S17"/>
    <mergeCell ref="R18:S18"/>
    <mergeCell ref="D19:G19"/>
    <mergeCell ref="I19:J19"/>
    <mergeCell ref="A1:S1"/>
    <mergeCell ref="A2:S2"/>
    <mergeCell ref="F4:M4"/>
    <mergeCell ref="N4:O4"/>
    <mergeCell ref="P4:S4"/>
    <mergeCell ref="N43:O43"/>
    <mergeCell ref="D16:G16"/>
    <mergeCell ref="I16:J16"/>
    <mergeCell ref="M16:O16"/>
    <mergeCell ref="R15:S15"/>
    <mergeCell ref="D15:G15"/>
    <mergeCell ref="R16:S16"/>
    <mergeCell ref="M15:O15"/>
    <mergeCell ref="I15:J15"/>
    <mergeCell ref="R23:S23"/>
    <mergeCell ref="R24:S24"/>
    <mergeCell ref="D17:G17"/>
    <mergeCell ref="D18:G18"/>
    <mergeCell ref="I17:J17"/>
    <mergeCell ref="I18:J18"/>
    <mergeCell ref="R20:S20"/>
    <mergeCell ref="A48:S48"/>
    <mergeCell ref="R43:S43"/>
    <mergeCell ref="R29:S29"/>
    <mergeCell ref="B52:I52"/>
    <mergeCell ref="R30:S30"/>
    <mergeCell ref="R31:S31"/>
    <mergeCell ref="A50:F50"/>
    <mergeCell ref="M52:N52"/>
    <mergeCell ref="R35:S35"/>
    <mergeCell ref="N37:O37"/>
    <mergeCell ref="R37:S37"/>
    <mergeCell ref="A46:S46"/>
    <mergeCell ref="B33:K33"/>
    <mergeCell ref="R33:S33"/>
    <mergeCell ref="R44:S44"/>
    <mergeCell ref="R42:S42"/>
    <mergeCell ref="U50:AD50"/>
    <mergeCell ref="H49:S49"/>
    <mergeCell ref="B49:G49"/>
    <mergeCell ref="G50:I50"/>
    <mergeCell ref="A59:S59"/>
    <mergeCell ref="B55:I55"/>
    <mergeCell ref="M55:N55"/>
    <mergeCell ref="R47:S47"/>
    <mergeCell ref="H47:J47"/>
    <mergeCell ref="H9:I9"/>
    <mergeCell ref="F6:M6"/>
    <mergeCell ref="H8:I8"/>
    <mergeCell ref="R25:S25"/>
    <mergeCell ref="R28:S28"/>
    <mergeCell ref="R36:S36"/>
    <mergeCell ref="A13:S13"/>
    <mergeCell ref="R38:S38"/>
    <mergeCell ref="R39:S39"/>
    <mergeCell ref="R40:S40"/>
    <mergeCell ref="R41:S41"/>
    <mergeCell ref="N40:O40"/>
    <mergeCell ref="N38:O38"/>
    <mergeCell ref="N42:O42"/>
  </mergeCells>
  <phoneticPr fontId="2" type="noConversion"/>
  <dataValidations count="1">
    <dataValidation type="list" allowBlank="1" showInputMessage="1" showErrorMessage="1" sqref="H9:I9" xr:uid="{1BEAE617-28D2-4034-919B-2469BED6B00D}">
      <formula1>$M$9:$M$10</formula1>
    </dataValidation>
  </dataValidations>
  <pageMargins left="0.57999999999999996" right="0.61" top="0.7" bottom="0.69" header="0.27" footer="0.23"/>
  <pageSetup scale="73" orientation="portrait" errors="blank"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277C26-F6B0-40FF-8088-026AB2A39B0E}">
          <x14:formula1>
            <xm:f>Towns!$A$2:$A$170</xm:f>
          </x14:formula1>
          <xm:sqref>F6:M6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D6AB-9D54-4657-B6FA-EC7EF8D79D8C}">
  <sheetPr>
    <tabColor rgb="FFFFFF00"/>
  </sheetPr>
  <dimension ref="A1:G170"/>
  <sheetViews>
    <sheetView workbookViewId="0">
      <selection activeCell="F39" sqref="F39"/>
    </sheetView>
  </sheetViews>
  <sheetFormatPr defaultRowHeight="12.75" x14ac:dyDescent="0.2"/>
  <cols>
    <col min="1" max="1" width="13.85546875" style="101" customWidth="1"/>
    <col min="2" max="2" width="48" style="101" customWidth="1"/>
    <col min="3" max="3" width="24.28515625" bestFit="1" customWidth="1"/>
    <col min="6" max="6" width="54.5703125" bestFit="1" customWidth="1"/>
    <col min="7" max="7" width="24.28515625" bestFit="1" customWidth="1"/>
  </cols>
  <sheetData>
    <row r="1" spans="1:7" x14ac:dyDescent="0.2">
      <c r="A1" s="102" t="s">
        <v>362</v>
      </c>
      <c r="B1" s="99" t="s">
        <v>180</v>
      </c>
      <c r="C1" t="s">
        <v>136</v>
      </c>
      <c r="F1" s="103" t="s">
        <v>375</v>
      </c>
      <c r="G1" s="103" t="s">
        <v>136</v>
      </c>
    </row>
    <row r="2" spans="1:7" x14ac:dyDescent="0.2">
      <c r="A2" s="100" t="s">
        <v>181</v>
      </c>
      <c r="B2" s="100" t="s">
        <v>182</v>
      </c>
      <c r="C2" t="s">
        <v>150</v>
      </c>
      <c r="F2" t="s">
        <v>363</v>
      </c>
      <c r="G2" t="s">
        <v>147</v>
      </c>
    </row>
    <row r="3" spans="1:7" x14ac:dyDescent="0.2">
      <c r="A3" s="100" t="s">
        <v>183</v>
      </c>
      <c r="B3" s="100" t="s">
        <v>184</v>
      </c>
      <c r="C3" t="s">
        <v>176</v>
      </c>
      <c r="F3" t="s">
        <v>364</v>
      </c>
      <c r="G3" t="s">
        <v>178</v>
      </c>
    </row>
    <row r="4" spans="1:7" x14ac:dyDescent="0.2">
      <c r="A4" s="100" t="s">
        <v>185</v>
      </c>
      <c r="B4" s="100" t="s">
        <v>186</v>
      </c>
      <c r="C4" t="s">
        <v>172</v>
      </c>
      <c r="F4" t="s">
        <v>365</v>
      </c>
      <c r="G4" t="s">
        <v>148</v>
      </c>
    </row>
    <row r="5" spans="1:7" x14ac:dyDescent="0.2">
      <c r="A5" s="100" t="s">
        <v>187</v>
      </c>
      <c r="B5" s="100" t="s">
        <v>182</v>
      </c>
      <c r="C5" t="s">
        <v>150</v>
      </c>
      <c r="F5" t="s">
        <v>366</v>
      </c>
      <c r="G5" t="s">
        <v>150</v>
      </c>
    </row>
    <row r="6" spans="1:7" x14ac:dyDescent="0.2">
      <c r="A6" s="100" t="s">
        <v>188</v>
      </c>
      <c r="B6" s="100" t="s">
        <v>189</v>
      </c>
      <c r="C6" t="s">
        <v>164</v>
      </c>
      <c r="F6" t="s">
        <v>367</v>
      </c>
      <c r="G6" t="s">
        <v>164</v>
      </c>
    </row>
    <row r="7" spans="1:7" x14ac:dyDescent="0.2">
      <c r="A7" s="100" t="s">
        <v>190</v>
      </c>
      <c r="B7" s="100" t="s">
        <v>184</v>
      </c>
      <c r="C7" t="s">
        <v>176</v>
      </c>
      <c r="F7" t="s">
        <v>368</v>
      </c>
      <c r="G7" t="s">
        <v>176</v>
      </c>
    </row>
    <row r="8" spans="1:7" x14ac:dyDescent="0.2">
      <c r="A8" s="100" t="s">
        <v>191</v>
      </c>
      <c r="B8" s="100" t="s">
        <v>182</v>
      </c>
      <c r="C8" t="s">
        <v>150</v>
      </c>
      <c r="F8" t="s">
        <v>369</v>
      </c>
      <c r="G8" t="s">
        <v>152</v>
      </c>
    </row>
    <row r="9" spans="1:7" x14ac:dyDescent="0.2">
      <c r="A9" s="100" t="s">
        <v>192</v>
      </c>
      <c r="B9" s="100" t="s">
        <v>193</v>
      </c>
      <c r="C9" t="s">
        <v>152</v>
      </c>
      <c r="F9" t="s">
        <v>370</v>
      </c>
      <c r="G9" t="s">
        <v>154</v>
      </c>
    </row>
    <row r="10" spans="1:7" x14ac:dyDescent="0.2">
      <c r="A10" s="100" t="s">
        <v>194</v>
      </c>
      <c r="B10" s="100" t="s">
        <v>195</v>
      </c>
      <c r="C10" t="s">
        <v>148</v>
      </c>
      <c r="F10" t="s">
        <v>371</v>
      </c>
      <c r="G10" t="s">
        <v>174</v>
      </c>
    </row>
    <row r="11" spans="1:7" x14ac:dyDescent="0.2">
      <c r="A11" s="100" t="s">
        <v>196</v>
      </c>
      <c r="B11" s="100" t="s">
        <v>189</v>
      </c>
      <c r="C11" t="s">
        <v>164</v>
      </c>
      <c r="F11" t="s">
        <v>372</v>
      </c>
      <c r="G11" t="s">
        <v>156</v>
      </c>
    </row>
    <row r="12" spans="1:7" x14ac:dyDescent="0.2">
      <c r="A12" s="100" t="s">
        <v>197</v>
      </c>
      <c r="B12" s="100" t="s">
        <v>182</v>
      </c>
      <c r="C12" t="s">
        <v>150</v>
      </c>
      <c r="F12" t="s">
        <v>373</v>
      </c>
      <c r="G12" t="s">
        <v>158</v>
      </c>
    </row>
    <row r="13" spans="1:7" x14ac:dyDescent="0.2">
      <c r="A13" s="100" t="s">
        <v>198</v>
      </c>
      <c r="B13" s="100" t="s">
        <v>182</v>
      </c>
      <c r="C13" t="s">
        <v>150</v>
      </c>
      <c r="F13" t="s">
        <v>374</v>
      </c>
      <c r="G13" t="s">
        <v>172</v>
      </c>
    </row>
    <row r="14" spans="1:7" x14ac:dyDescent="0.2">
      <c r="A14" s="100" t="s">
        <v>199</v>
      </c>
      <c r="B14" s="100" t="s">
        <v>200</v>
      </c>
      <c r="C14" t="s">
        <v>154</v>
      </c>
    </row>
    <row r="15" spans="1:7" x14ac:dyDescent="0.2">
      <c r="A15" s="100" t="s">
        <v>201</v>
      </c>
      <c r="B15" s="100" t="s">
        <v>193</v>
      </c>
      <c r="C15" t="s">
        <v>152</v>
      </c>
    </row>
    <row r="16" spans="1:7" x14ac:dyDescent="0.2">
      <c r="A16" s="100" t="s">
        <v>202</v>
      </c>
      <c r="B16" s="100" t="s">
        <v>203</v>
      </c>
      <c r="C16" t="s">
        <v>147</v>
      </c>
    </row>
    <row r="17" spans="1:3" x14ac:dyDescent="0.2">
      <c r="A17" s="100" t="s">
        <v>204</v>
      </c>
      <c r="B17" s="100" t="s">
        <v>189</v>
      </c>
      <c r="C17" t="s">
        <v>164</v>
      </c>
    </row>
    <row r="18" spans="1:3" x14ac:dyDescent="0.2">
      <c r="A18" s="100" t="s">
        <v>205</v>
      </c>
      <c r="B18" s="100" t="s">
        <v>182</v>
      </c>
      <c r="C18" t="s">
        <v>150</v>
      </c>
    </row>
    <row r="19" spans="1:3" x14ac:dyDescent="0.2">
      <c r="A19" s="100" t="s">
        <v>206</v>
      </c>
      <c r="B19" s="100" t="s">
        <v>195</v>
      </c>
      <c r="C19" t="s">
        <v>148</v>
      </c>
    </row>
    <row r="20" spans="1:3" x14ac:dyDescent="0.2">
      <c r="A20" s="100" t="s">
        <v>207</v>
      </c>
      <c r="B20" s="100" t="s">
        <v>186</v>
      </c>
      <c r="C20" t="s">
        <v>172</v>
      </c>
    </row>
    <row r="21" spans="1:3" x14ac:dyDescent="0.2">
      <c r="A21" s="100" t="s">
        <v>208</v>
      </c>
      <c r="B21" s="100" t="s">
        <v>182</v>
      </c>
      <c r="C21" t="s">
        <v>150</v>
      </c>
    </row>
    <row r="22" spans="1:3" x14ac:dyDescent="0.2">
      <c r="A22" s="100" t="s">
        <v>209</v>
      </c>
      <c r="B22" s="100" t="s">
        <v>189</v>
      </c>
      <c r="C22" t="s">
        <v>164</v>
      </c>
    </row>
    <row r="23" spans="1:3" x14ac:dyDescent="0.2">
      <c r="A23" s="100" t="s">
        <v>210</v>
      </c>
      <c r="B23" s="100" t="s">
        <v>186</v>
      </c>
      <c r="C23" t="s">
        <v>172</v>
      </c>
    </row>
    <row r="24" spans="1:3" x14ac:dyDescent="0.2">
      <c r="A24" s="100" t="s">
        <v>211</v>
      </c>
      <c r="B24" s="100" t="s">
        <v>182</v>
      </c>
      <c r="C24" t="s">
        <v>150</v>
      </c>
    </row>
    <row r="25" spans="1:3" x14ac:dyDescent="0.2">
      <c r="A25" s="100" t="s">
        <v>212</v>
      </c>
      <c r="B25" s="100" t="s">
        <v>186</v>
      </c>
      <c r="C25" t="s">
        <v>172</v>
      </c>
    </row>
    <row r="26" spans="1:3" x14ac:dyDescent="0.2">
      <c r="A26" s="100" t="s">
        <v>213</v>
      </c>
      <c r="B26" s="100" t="s">
        <v>193</v>
      </c>
      <c r="C26" t="s">
        <v>152</v>
      </c>
    </row>
    <row r="27" spans="1:3" x14ac:dyDescent="0.2">
      <c r="A27" s="100" t="s">
        <v>214</v>
      </c>
      <c r="B27" s="100" t="s">
        <v>182</v>
      </c>
      <c r="C27" t="s">
        <v>150</v>
      </c>
    </row>
    <row r="28" spans="1:3" x14ac:dyDescent="0.2">
      <c r="A28" s="100" t="s">
        <v>215</v>
      </c>
      <c r="B28" s="100" t="s">
        <v>216</v>
      </c>
      <c r="C28" t="s">
        <v>174</v>
      </c>
    </row>
    <row r="29" spans="1:3" x14ac:dyDescent="0.2">
      <c r="A29" s="100" t="s">
        <v>217</v>
      </c>
      <c r="B29" s="100" t="s">
        <v>218</v>
      </c>
      <c r="C29" t="s">
        <v>178</v>
      </c>
    </row>
    <row r="30" spans="1:3" x14ac:dyDescent="0.2">
      <c r="A30" s="100" t="s">
        <v>219</v>
      </c>
      <c r="B30" s="100" t="s">
        <v>189</v>
      </c>
      <c r="C30" t="s">
        <v>164</v>
      </c>
    </row>
    <row r="31" spans="1:3" x14ac:dyDescent="0.2">
      <c r="A31" s="100" t="s">
        <v>220</v>
      </c>
      <c r="B31" s="100" t="s">
        <v>182</v>
      </c>
      <c r="C31" t="s">
        <v>150</v>
      </c>
    </row>
    <row r="32" spans="1:3" x14ac:dyDescent="0.2">
      <c r="A32" s="100" t="s">
        <v>221</v>
      </c>
      <c r="B32" s="100" t="s">
        <v>189</v>
      </c>
      <c r="C32" t="s">
        <v>164</v>
      </c>
    </row>
    <row r="33" spans="1:3" x14ac:dyDescent="0.2">
      <c r="A33" s="100" t="s">
        <v>222</v>
      </c>
      <c r="B33" s="100" t="s">
        <v>182</v>
      </c>
      <c r="C33" t="s">
        <v>150</v>
      </c>
    </row>
    <row r="34" spans="1:3" x14ac:dyDescent="0.2">
      <c r="A34" s="100" t="s">
        <v>223</v>
      </c>
      <c r="B34" s="100" t="s">
        <v>182</v>
      </c>
      <c r="C34" t="s">
        <v>150</v>
      </c>
    </row>
    <row r="35" spans="1:3" x14ac:dyDescent="0.2">
      <c r="A35" s="100" t="s">
        <v>224</v>
      </c>
      <c r="B35" s="100" t="s">
        <v>195</v>
      </c>
      <c r="C35" t="s">
        <v>148</v>
      </c>
    </row>
    <row r="36" spans="1:3" x14ac:dyDescent="0.2">
      <c r="A36" s="100" t="s">
        <v>225</v>
      </c>
      <c r="B36" s="100" t="s">
        <v>226</v>
      </c>
      <c r="C36" t="s">
        <v>156</v>
      </c>
    </row>
    <row r="37" spans="1:3" x14ac:dyDescent="0.2">
      <c r="A37" s="100" t="s">
        <v>227</v>
      </c>
      <c r="B37" s="100" t="s">
        <v>216</v>
      </c>
      <c r="C37" t="s">
        <v>174</v>
      </c>
    </row>
    <row r="38" spans="1:3" x14ac:dyDescent="0.2">
      <c r="A38" s="100" t="s">
        <v>228</v>
      </c>
      <c r="B38" s="100" t="s">
        <v>184</v>
      </c>
      <c r="C38" t="s">
        <v>176</v>
      </c>
    </row>
    <row r="39" spans="1:3" x14ac:dyDescent="0.2">
      <c r="A39" s="100" t="s">
        <v>229</v>
      </c>
      <c r="B39" s="100" t="s">
        <v>182</v>
      </c>
      <c r="C39" t="s">
        <v>150</v>
      </c>
    </row>
    <row r="40" spans="1:3" x14ac:dyDescent="0.2">
      <c r="A40" s="100" t="s">
        <v>230</v>
      </c>
      <c r="B40" s="100" t="s">
        <v>182</v>
      </c>
      <c r="C40" t="s">
        <v>150</v>
      </c>
    </row>
    <row r="41" spans="1:3" x14ac:dyDescent="0.2">
      <c r="A41" s="100" t="s">
        <v>231</v>
      </c>
      <c r="B41" s="100" t="s">
        <v>182</v>
      </c>
      <c r="C41" t="s">
        <v>150</v>
      </c>
    </row>
    <row r="42" spans="1:3" x14ac:dyDescent="0.2">
      <c r="A42" s="100" t="s">
        <v>232</v>
      </c>
      <c r="B42" s="100" t="s">
        <v>182</v>
      </c>
      <c r="C42" t="s">
        <v>150</v>
      </c>
    </row>
    <row r="43" spans="1:3" x14ac:dyDescent="0.2">
      <c r="A43" s="100" t="s">
        <v>233</v>
      </c>
      <c r="B43" s="100" t="s">
        <v>182</v>
      </c>
      <c r="C43" t="s">
        <v>150</v>
      </c>
    </row>
    <row r="44" spans="1:3" x14ac:dyDescent="0.2">
      <c r="A44" s="100" t="s">
        <v>234</v>
      </c>
      <c r="B44" s="100" t="s">
        <v>193</v>
      </c>
      <c r="C44" t="s">
        <v>152</v>
      </c>
    </row>
    <row r="45" spans="1:3" x14ac:dyDescent="0.2">
      <c r="A45" s="100" t="s">
        <v>235</v>
      </c>
      <c r="B45" s="100" t="s">
        <v>200</v>
      </c>
      <c r="C45" t="s">
        <v>154</v>
      </c>
    </row>
    <row r="46" spans="1:3" x14ac:dyDescent="0.2">
      <c r="A46" s="100" t="s">
        <v>236</v>
      </c>
      <c r="B46" s="100" t="s">
        <v>182</v>
      </c>
      <c r="C46" t="s">
        <v>150</v>
      </c>
    </row>
    <row r="47" spans="1:3" x14ac:dyDescent="0.2">
      <c r="A47" s="100" t="s">
        <v>237</v>
      </c>
      <c r="B47" s="100" t="s">
        <v>186</v>
      </c>
      <c r="C47" t="s">
        <v>172</v>
      </c>
    </row>
    <row r="48" spans="1:3" x14ac:dyDescent="0.2">
      <c r="A48" s="100" t="s">
        <v>238</v>
      </c>
      <c r="B48" s="100" t="s">
        <v>203</v>
      </c>
      <c r="C48" t="s">
        <v>147</v>
      </c>
    </row>
    <row r="49" spans="1:3" x14ac:dyDescent="0.2">
      <c r="A49" s="100" t="s">
        <v>239</v>
      </c>
      <c r="B49" s="100" t="s">
        <v>182</v>
      </c>
      <c r="C49" t="s">
        <v>150</v>
      </c>
    </row>
    <row r="50" spans="1:3" x14ac:dyDescent="0.2">
      <c r="A50" s="100" t="s">
        <v>240</v>
      </c>
      <c r="B50" s="100" t="s">
        <v>182</v>
      </c>
      <c r="C50" t="s">
        <v>150</v>
      </c>
    </row>
    <row r="51" spans="1:3" x14ac:dyDescent="0.2">
      <c r="A51" s="100" t="s">
        <v>241</v>
      </c>
      <c r="B51" s="100" t="s">
        <v>216</v>
      </c>
      <c r="C51" t="s">
        <v>174</v>
      </c>
    </row>
    <row r="52" spans="1:3" x14ac:dyDescent="0.2">
      <c r="A52" s="100" t="s">
        <v>242</v>
      </c>
      <c r="B52" s="100" t="s">
        <v>203</v>
      </c>
      <c r="C52" t="s">
        <v>147</v>
      </c>
    </row>
    <row r="53" spans="1:3" x14ac:dyDescent="0.2">
      <c r="A53" s="100" t="s">
        <v>243</v>
      </c>
      <c r="B53" s="100" t="s">
        <v>182</v>
      </c>
      <c r="C53" t="s">
        <v>150</v>
      </c>
    </row>
    <row r="54" spans="1:3" x14ac:dyDescent="0.2">
      <c r="A54" s="100" t="s">
        <v>244</v>
      </c>
      <c r="B54" s="100" t="s">
        <v>200</v>
      </c>
      <c r="C54" t="s">
        <v>154</v>
      </c>
    </row>
    <row r="55" spans="1:3" x14ac:dyDescent="0.2">
      <c r="A55" s="100" t="s">
        <v>245</v>
      </c>
      <c r="B55" s="100" t="s">
        <v>182</v>
      </c>
      <c r="C55" t="s">
        <v>150</v>
      </c>
    </row>
    <row r="56" spans="1:3" x14ac:dyDescent="0.2">
      <c r="A56" s="100" t="s">
        <v>246</v>
      </c>
      <c r="B56" s="100" t="s">
        <v>189</v>
      </c>
      <c r="C56" t="s">
        <v>164</v>
      </c>
    </row>
    <row r="57" spans="1:3" x14ac:dyDescent="0.2">
      <c r="A57" s="100" t="s">
        <v>247</v>
      </c>
      <c r="B57" s="100" t="s">
        <v>182</v>
      </c>
      <c r="C57" t="s">
        <v>150</v>
      </c>
    </row>
    <row r="58" spans="1:3" x14ac:dyDescent="0.2">
      <c r="A58" s="100" t="s">
        <v>248</v>
      </c>
      <c r="B58" s="100" t="s">
        <v>226</v>
      </c>
      <c r="C58" t="s">
        <v>156</v>
      </c>
    </row>
    <row r="59" spans="1:3" x14ac:dyDescent="0.2">
      <c r="A59" s="100" t="s">
        <v>249</v>
      </c>
      <c r="B59" s="100" t="s">
        <v>200</v>
      </c>
      <c r="C59" t="s">
        <v>154</v>
      </c>
    </row>
    <row r="60" spans="1:3" x14ac:dyDescent="0.2">
      <c r="A60" s="100" t="s">
        <v>250</v>
      </c>
      <c r="B60" s="100" t="s">
        <v>200</v>
      </c>
      <c r="C60" t="s">
        <v>154</v>
      </c>
    </row>
    <row r="61" spans="1:3" x14ac:dyDescent="0.2">
      <c r="A61" s="100" t="s">
        <v>251</v>
      </c>
      <c r="B61" s="100" t="s">
        <v>193</v>
      </c>
      <c r="C61" t="s">
        <v>152</v>
      </c>
    </row>
    <row r="62" spans="1:3" x14ac:dyDescent="0.2">
      <c r="A62" s="100" t="s">
        <v>252</v>
      </c>
      <c r="B62" s="100" t="s">
        <v>182</v>
      </c>
      <c r="C62" t="s">
        <v>150</v>
      </c>
    </row>
    <row r="63" spans="1:3" x14ac:dyDescent="0.2">
      <c r="A63" s="100" t="s">
        <v>253</v>
      </c>
      <c r="B63" s="100" t="s">
        <v>193</v>
      </c>
      <c r="C63" t="s">
        <v>152</v>
      </c>
    </row>
    <row r="64" spans="1:3" x14ac:dyDescent="0.2">
      <c r="A64" s="100" t="s">
        <v>254</v>
      </c>
      <c r="B64" s="100" t="s">
        <v>186</v>
      </c>
      <c r="C64" t="s">
        <v>172</v>
      </c>
    </row>
    <row r="65" spans="1:3" x14ac:dyDescent="0.2">
      <c r="A65" s="100" t="s">
        <v>255</v>
      </c>
      <c r="B65" s="100" t="s">
        <v>182</v>
      </c>
      <c r="C65" t="s">
        <v>150</v>
      </c>
    </row>
    <row r="66" spans="1:3" x14ac:dyDescent="0.2">
      <c r="A66" s="100" t="s">
        <v>256</v>
      </c>
      <c r="B66" s="100" t="s">
        <v>182</v>
      </c>
      <c r="C66" t="s">
        <v>150</v>
      </c>
    </row>
    <row r="67" spans="1:3" x14ac:dyDescent="0.2">
      <c r="A67" s="100" t="s">
        <v>257</v>
      </c>
      <c r="B67" s="100" t="s">
        <v>189</v>
      </c>
      <c r="C67" t="s">
        <v>164</v>
      </c>
    </row>
    <row r="68" spans="1:3" x14ac:dyDescent="0.2">
      <c r="A68" s="100" t="s">
        <v>258</v>
      </c>
      <c r="B68" s="100" t="s">
        <v>182</v>
      </c>
      <c r="C68" t="s">
        <v>150</v>
      </c>
    </row>
    <row r="69" spans="1:3" x14ac:dyDescent="0.2">
      <c r="A69" s="100" t="s">
        <v>259</v>
      </c>
      <c r="B69" s="100" t="s">
        <v>189</v>
      </c>
      <c r="C69" t="s">
        <v>164</v>
      </c>
    </row>
    <row r="70" spans="1:3" x14ac:dyDescent="0.2">
      <c r="A70" s="100" t="s">
        <v>260</v>
      </c>
      <c r="B70" s="100" t="s">
        <v>186</v>
      </c>
      <c r="C70" t="s">
        <v>172</v>
      </c>
    </row>
    <row r="71" spans="1:3" x14ac:dyDescent="0.2">
      <c r="A71" s="100" t="s">
        <v>261</v>
      </c>
      <c r="B71" s="100" t="s">
        <v>216</v>
      </c>
      <c r="C71" t="s">
        <v>174</v>
      </c>
    </row>
    <row r="72" spans="1:3" x14ac:dyDescent="0.2">
      <c r="A72" s="100" t="s">
        <v>262</v>
      </c>
      <c r="B72" s="100" t="s">
        <v>218</v>
      </c>
      <c r="C72" t="s">
        <v>178</v>
      </c>
    </row>
    <row r="73" spans="1:3" x14ac:dyDescent="0.2">
      <c r="A73" s="100" t="s">
        <v>263</v>
      </c>
      <c r="B73" s="100" t="s">
        <v>200</v>
      </c>
      <c r="C73" t="s">
        <v>154</v>
      </c>
    </row>
    <row r="74" spans="1:3" x14ac:dyDescent="0.2">
      <c r="A74" s="100" t="s">
        <v>264</v>
      </c>
      <c r="B74" s="100" t="s">
        <v>200</v>
      </c>
      <c r="C74" t="s">
        <v>154</v>
      </c>
    </row>
    <row r="75" spans="1:3" x14ac:dyDescent="0.2">
      <c r="A75" s="100" t="s">
        <v>265</v>
      </c>
      <c r="B75" s="100" t="s">
        <v>189</v>
      </c>
      <c r="C75" t="s">
        <v>164</v>
      </c>
    </row>
    <row r="76" spans="1:3" x14ac:dyDescent="0.2">
      <c r="A76" s="100" t="s">
        <v>266</v>
      </c>
      <c r="B76" s="100" t="s">
        <v>200</v>
      </c>
      <c r="C76" t="s">
        <v>154</v>
      </c>
    </row>
    <row r="77" spans="1:3" x14ac:dyDescent="0.2">
      <c r="A77" s="100" t="s">
        <v>267</v>
      </c>
      <c r="B77" s="100" t="s">
        <v>193</v>
      </c>
      <c r="C77" t="s">
        <v>152</v>
      </c>
    </row>
    <row r="78" spans="1:3" x14ac:dyDescent="0.2">
      <c r="A78" s="100" t="s">
        <v>268</v>
      </c>
      <c r="B78" s="100" t="s">
        <v>182</v>
      </c>
      <c r="C78" t="s">
        <v>150</v>
      </c>
    </row>
    <row r="79" spans="1:3" x14ac:dyDescent="0.2">
      <c r="A79" s="100" t="s">
        <v>269</v>
      </c>
      <c r="B79" s="100" t="s">
        <v>182</v>
      </c>
      <c r="C79" t="s">
        <v>150</v>
      </c>
    </row>
    <row r="80" spans="1:3" x14ac:dyDescent="0.2">
      <c r="A80" s="100" t="s">
        <v>270</v>
      </c>
      <c r="B80" s="100" t="s">
        <v>182</v>
      </c>
      <c r="C80" t="s">
        <v>150</v>
      </c>
    </row>
    <row r="81" spans="1:3" x14ac:dyDescent="0.2">
      <c r="A81" s="100" t="s">
        <v>271</v>
      </c>
      <c r="B81" s="100" t="s">
        <v>193</v>
      </c>
      <c r="C81" t="s">
        <v>152</v>
      </c>
    </row>
    <row r="82" spans="1:3" x14ac:dyDescent="0.2">
      <c r="A82" s="100" t="s">
        <v>272</v>
      </c>
      <c r="B82" s="100" t="s">
        <v>273</v>
      </c>
      <c r="C82" t="s">
        <v>158</v>
      </c>
    </row>
    <row r="83" spans="1:3" x14ac:dyDescent="0.2">
      <c r="A83" s="100" t="s">
        <v>274</v>
      </c>
      <c r="B83" s="100" t="s">
        <v>182</v>
      </c>
      <c r="C83" t="s">
        <v>150</v>
      </c>
    </row>
    <row r="84" spans="1:3" x14ac:dyDescent="0.2">
      <c r="A84" s="100" t="s">
        <v>275</v>
      </c>
      <c r="B84" s="100" t="s">
        <v>182</v>
      </c>
      <c r="C84" t="s">
        <v>150</v>
      </c>
    </row>
    <row r="85" spans="1:3" x14ac:dyDescent="0.2">
      <c r="A85" s="100" t="s">
        <v>276</v>
      </c>
      <c r="B85" s="100" t="s">
        <v>184</v>
      </c>
      <c r="C85" t="s">
        <v>176</v>
      </c>
    </row>
    <row r="86" spans="1:3" x14ac:dyDescent="0.2">
      <c r="A86" s="100" t="s">
        <v>277</v>
      </c>
      <c r="B86" s="100" t="s">
        <v>203</v>
      </c>
      <c r="C86" t="s">
        <v>147</v>
      </c>
    </row>
    <row r="87" spans="1:3" x14ac:dyDescent="0.2">
      <c r="A87" s="100" t="s">
        <v>278</v>
      </c>
      <c r="B87" s="100" t="s">
        <v>200</v>
      </c>
      <c r="C87" t="s">
        <v>154</v>
      </c>
    </row>
    <row r="88" spans="1:3" x14ac:dyDescent="0.2">
      <c r="A88" s="100" t="s">
        <v>279</v>
      </c>
      <c r="B88" s="100" t="s">
        <v>189</v>
      </c>
      <c r="C88" t="s">
        <v>164</v>
      </c>
    </row>
    <row r="89" spans="1:3" x14ac:dyDescent="0.2">
      <c r="A89" s="100" t="s">
        <v>280</v>
      </c>
      <c r="B89" s="100" t="s">
        <v>273</v>
      </c>
      <c r="C89" t="s">
        <v>158</v>
      </c>
    </row>
    <row r="90" spans="1:3" x14ac:dyDescent="0.2">
      <c r="A90" s="100" t="s">
        <v>281</v>
      </c>
      <c r="B90" s="100" t="s">
        <v>182</v>
      </c>
      <c r="C90" t="s">
        <v>150</v>
      </c>
    </row>
    <row r="91" spans="1:3" x14ac:dyDescent="0.2">
      <c r="A91" s="100" t="s">
        <v>282</v>
      </c>
      <c r="B91" s="100" t="s">
        <v>226</v>
      </c>
      <c r="C91" t="s">
        <v>156</v>
      </c>
    </row>
    <row r="92" spans="1:3" x14ac:dyDescent="0.2">
      <c r="A92" s="100" t="s">
        <v>283</v>
      </c>
      <c r="B92" s="100" t="s">
        <v>195</v>
      </c>
      <c r="C92" t="s">
        <v>148</v>
      </c>
    </row>
    <row r="93" spans="1:3" x14ac:dyDescent="0.2">
      <c r="A93" s="100" t="s">
        <v>284</v>
      </c>
      <c r="B93" s="100" t="s">
        <v>189</v>
      </c>
      <c r="C93" t="s">
        <v>164</v>
      </c>
    </row>
    <row r="94" spans="1:3" x14ac:dyDescent="0.2">
      <c r="A94" s="100" t="s">
        <v>285</v>
      </c>
      <c r="B94" s="100" t="s">
        <v>193</v>
      </c>
      <c r="C94" t="s">
        <v>152</v>
      </c>
    </row>
    <row r="95" spans="1:3" x14ac:dyDescent="0.2">
      <c r="A95" s="100" t="s">
        <v>286</v>
      </c>
      <c r="B95" s="100" t="s">
        <v>200</v>
      </c>
      <c r="C95" t="s">
        <v>154</v>
      </c>
    </row>
    <row r="96" spans="1:3" x14ac:dyDescent="0.2">
      <c r="A96" s="100" t="s">
        <v>287</v>
      </c>
      <c r="B96" s="100" t="s">
        <v>189</v>
      </c>
      <c r="C96" t="s">
        <v>164</v>
      </c>
    </row>
    <row r="97" spans="1:3" x14ac:dyDescent="0.2">
      <c r="A97" s="100" t="s">
        <v>288</v>
      </c>
      <c r="B97" s="100" t="s">
        <v>182</v>
      </c>
      <c r="C97" t="s">
        <v>150</v>
      </c>
    </row>
    <row r="98" spans="1:3" x14ac:dyDescent="0.2">
      <c r="A98" s="100" t="s">
        <v>289</v>
      </c>
      <c r="B98" s="100" t="s">
        <v>195</v>
      </c>
      <c r="C98" t="s">
        <v>148</v>
      </c>
    </row>
    <row r="99" spans="1:3" x14ac:dyDescent="0.2">
      <c r="A99" s="100" t="s">
        <v>290</v>
      </c>
      <c r="B99" s="100" t="s">
        <v>189</v>
      </c>
      <c r="C99" t="s">
        <v>164</v>
      </c>
    </row>
    <row r="100" spans="1:3" x14ac:dyDescent="0.2">
      <c r="A100" s="100" t="s">
        <v>291</v>
      </c>
      <c r="B100" s="100" t="s">
        <v>193</v>
      </c>
      <c r="C100" t="s">
        <v>152</v>
      </c>
    </row>
    <row r="101" spans="1:3" x14ac:dyDescent="0.2">
      <c r="A101" s="100" t="s">
        <v>292</v>
      </c>
      <c r="B101" s="100" t="s">
        <v>189</v>
      </c>
      <c r="C101" t="s">
        <v>164</v>
      </c>
    </row>
    <row r="102" spans="1:3" x14ac:dyDescent="0.2">
      <c r="A102" s="100" t="s">
        <v>293</v>
      </c>
      <c r="B102" s="100" t="s">
        <v>193</v>
      </c>
      <c r="C102" t="s">
        <v>152</v>
      </c>
    </row>
    <row r="103" spans="1:3" x14ac:dyDescent="0.2">
      <c r="A103" s="100" t="s">
        <v>294</v>
      </c>
      <c r="B103" s="100" t="s">
        <v>200</v>
      </c>
      <c r="C103" t="s">
        <v>154</v>
      </c>
    </row>
    <row r="104" spans="1:3" x14ac:dyDescent="0.2">
      <c r="A104" s="100" t="s">
        <v>295</v>
      </c>
      <c r="B104" s="100" t="s">
        <v>226</v>
      </c>
      <c r="C104" t="s">
        <v>156</v>
      </c>
    </row>
    <row r="105" spans="1:3" x14ac:dyDescent="0.2">
      <c r="A105" s="100" t="s">
        <v>296</v>
      </c>
      <c r="B105" s="100" t="s">
        <v>200</v>
      </c>
      <c r="C105" t="s">
        <v>154</v>
      </c>
    </row>
    <row r="106" spans="1:3" x14ac:dyDescent="0.2">
      <c r="A106" s="100" t="s">
        <v>297</v>
      </c>
      <c r="B106" s="100" t="s">
        <v>200</v>
      </c>
      <c r="C106" t="s">
        <v>154</v>
      </c>
    </row>
    <row r="107" spans="1:3" x14ac:dyDescent="0.2">
      <c r="A107" s="100" t="s">
        <v>298</v>
      </c>
      <c r="B107" s="100" t="s">
        <v>216</v>
      </c>
      <c r="C107" t="s">
        <v>174</v>
      </c>
    </row>
    <row r="108" spans="1:3" x14ac:dyDescent="0.2">
      <c r="A108" s="100" t="s">
        <v>299</v>
      </c>
      <c r="B108" s="100" t="s">
        <v>193</v>
      </c>
      <c r="C108" t="s">
        <v>152</v>
      </c>
    </row>
    <row r="109" spans="1:3" x14ac:dyDescent="0.2">
      <c r="A109" s="100" t="s">
        <v>300</v>
      </c>
      <c r="B109" s="100" t="s">
        <v>184</v>
      </c>
      <c r="C109" t="s">
        <v>176</v>
      </c>
    </row>
    <row r="110" spans="1:3" x14ac:dyDescent="0.2">
      <c r="A110" s="100" t="s">
        <v>301</v>
      </c>
      <c r="B110" s="100" t="s">
        <v>186</v>
      </c>
      <c r="C110" t="s">
        <v>172</v>
      </c>
    </row>
    <row r="111" spans="1:3" x14ac:dyDescent="0.2">
      <c r="A111" s="100" t="s">
        <v>302</v>
      </c>
      <c r="B111" s="100" t="s">
        <v>182</v>
      </c>
      <c r="C111" t="s">
        <v>150</v>
      </c>
    </row>
    <row r="112" spans="1:3" x14ac:dyDescent="0.2">
      <c r="A112" s="100" t="s">
        <v>303</v>
      </c>
      <c r="B112" s="100" t="s">
        <v>189</v>
      </c>
      <c r="C112" t="s">
        <v>164</v>
      </c>
    </row>
    <row r="113" spans="1:3" x14ac:dyDescent="0.2">
      <c r="A113" s="100" t="s">
        <v>304</v>
      </c>
      <c r="B113" s="100" t="s">
        <v>186</v>
      </c>
      <c r="C113" t="s">
        <v>172</v>
      </c>
    </row>
    <row r="114" spans="1:3" x14ac:dyDescent="0.2">
      <c r="A114" s="100" t="s">
        <v>305</v>
      </c>
      <c r="B114" s="100" t="s">
        <v>182</v>
      </c>
      <c r="C114" t="s">
        <v>150</v>
      </c>
    </row>
    <row r="115" spans="1:3" x14ac:dyDescent="0.2">
      <c r="A115" s="100" t="s">
        <v>306</v>
      </c>
      <c r="B115" s="100" t="s">
        <v>200</v>
      </c>
      <c r="C115" t="s">
        <v>154</v>
      </c>
    </row>
    <row r="116" spans="1:3" x14ac:dyDescent="0.2">
      <c r="A116" s="100" t="s">
        <v>307</v>
      </c>
      <c r="B116" s="100" t="s">
        <v>273</v>
      </c>
      <c r="C116" t="s">
        <v>158</v>
      </c>
    </row>
    <row r="117" spans="1:3" x14ac:dyDescent="0.2">
      <c r="A117" s="100" t="s">
        <v>308</v>
      </c>
      <c r="B117" s="100" t="s">
        <v>186</v>
      </c>
      <c r="C117" t="s">
        <v>172</v>
      </c>
    </row>
    <row r="118" spans="1:3" x14ac:dyDescent="0.2">
      <c r="A118" s="100" t="s">
        <v>309</v>
      </c>
      <c r="B118" s="100" t="s">
        <v>195</v>
      </c>
      <c r="C118" t="s">
        <v>148</v>
      </c>
    </row>
    <row r="119" spans="1:3" x14ac:dyDescent="0.2">
      <c r="A119" s="100" t="s">
        <v>310</v>
      </c>
      <c r="B119" s="100" t="s">
        <v>195</v>
      </c>
      <c r="C119" t="s">
        <v>148</v>
      </c>
    </row>
    <row r="120" spans="1:3" x14ac:dyDescent="0.2">
      <c r="A120" s="100" t="s">
        <v>311</v>
      </c>
      <c r="B120" s="100" t="s">
        <v>182</v>
      </c>
      <c r="C120" t="s">
        <v>150</v>
      </c>
    </row>
    <row r="121" spans="1:3" x14ac:dyDescent="0.2">
      <c r="A121" s="100" t="s">
        <v>312</v>
      </c>
      <c r="B121" s="100" t="s">
        <v>189</v>
      </c>
      <c r="C121" t="s">
        <v>164</v>
      </c>
    </row>
    <row r="122" spans="1:3" x14ac:dyDescent="0.2">
      <c r="A122" s="100" t="s">
        <v>313</v>
      </c>
      <c r="B122" s="100" t="s">
        <v>200</v>
      </c>
      <c r="C122" t="s">
        <v>154</v>
      </c>
    </row>
    <row r="123" spans="1:3" x14ac:dyDescent="0.2">
      <c r="A123" s="100" t="s">
        <v>314</v>
      </c>
      <c r="B123" s="100" t="s">
        <v>189</v>
      </c>
      <c r="C123" t="s">
        <v>164</v>
      </c>
    </row>
    <row r="124" spans="1:3" x14ac:dyDescent="0.2">
      <c r="A124" s="100" t="s">
        <v>315</v>
      </c>
      <c r="B124" s="100" t="s">
        <v>186</v>
      </c>
      <c r="C124" t="s">
        <v>172</v>
      </c>
    </row>
    <row r="125" spans="1:3" x14ac:dyDescent="0.2">
      <c r="A125" s="100" t="s">
        <v>316</v>
      </c>
      <c r="B125" s="100" t="s">
        <v>184</v>
      </c>
      <c r="C125" t="s">
        <v>176</v>
      </c>
    </row>
    <row r="126" spans="1:3" x14ac:dyDescent="0.2">
      <c r="A126" s="100" t="s">
        <v>317</v>
      </c>
      <c r="B126" s="100" t="s">
        <v>189</v>
      </c>
      <c r="C126" t="s">
        <v>164</v>
      </c>
    </row>
    <row r="127" spans="1:3" x14ac:dyDescent="0.2">
      <c r="A127" s="100" t="s">
        <v>318</v>
      </c>
      <c r="B127" s="100" t="s">
        <v>203</v>
      </c>
      <c r="C127" t="s">
        <v>147</v>
      </c>
    </row>
    <row r="128" spans="1:3" x14ac:dyDescent="0.2">
      <c r="A128" s="100" t="s">
        <v>319</v>
      </c>
      <c r="B128" s="100" t="s">
        <v>195</v>
      </c>
      <c r="C128" t="s">
        <v>148</v>
      </c>
    </row>
    <row r="129" spans="1:3" x14ac:dyDescent="0.2">
      <c r="A129" s="100" t="s">
        <v>320</v>
      </c>
      <c r="B129" s="100" t="s">
        <v>182</v>
      </c>
      <c r="C129" t="s">
        <v>150</v>
      </c>
    </row>
    <row r="130" spans="1:3" x14ac:dyDescent="0.2">
      <c r="A130" s="100" t="s">
        <v>321</v>
      </c>
      <c r="B130" s="100" t="s">
        <v>182</v>
      </c>
      <c r="C130" t="s">
        <v>150</v>
      </c>
    </row>
    <row r="131" spans="1:3" x14ac:dyDescent="0.2">
      <c r="A131" s="100" t="s">
        <v>322</v>
      </c>
      <c r="B131" s="100" t="s">
        <v>182</v>
      </c>
      <c r="C131" t="s">
        <v>150</v>
      </c>
    </row>
    <row r="132" spans="1:3" x14ac:dyDescent="0.2">
      <c r="A132" s="100" t="s">
        <v>323</v>
      </c>
      <c r="B132" s="100" t="s">
        <v>273</v>
      </c>
      <c r="C132" t="s">
        <v>158</v>
      </c>
    </row>
    <row r="133" spans="1:3" x14ac:dyDescent="0.2">
      <c r="A133" s="100" t="s">
        <v>324</v>
      </c>
      <c r="B133" s="100" t="s">
        <v>182</v>
      </c>
      <c r="C133" t="s">
        <v>150</v>
      </c>
    </row>
    <row r="134" spans="1:3" x14ac:dyDescent="0.2">
      <c r="A134" s="100" t="s">
        <v>325</v>
      </c>
      <c r="B134" s="100" t="s">
        <v>200</v>
      </c>
      <c r="C134" t="s">
        <v>154</v>
      </c>
    </row>
    <row r="135" spans="1:3" x14ac:dyDescent="0.2">
      <c r="A135" s="100" t="s">
        <v>326</v>
      </c>
      <c r="B135" s="100" t="s">
        <v>182</v>
      </c>
      <c r="C135" t="s">
        <v>150</v>
      </c>
    </row>
    <row r="136" spans="1:3" x14ac:dyDescent="0.2">
      <c r="A136" s="100" t="s">
        <v>327</v>
      </c>
      <c r="B136" s="100" t="s">
        <v>226</v>
      </c>
      <c r="C136" t="s">
        <v>156</v>
      </c>
    </row>
    <row r="137" spans="1:3" x14ac:dyDescent="0.2">
      <c r="A137" s="100" t="s">
        <v>328</v>
      </c>
      <c r="B137" s="100" t="s">
        <v>186</v>
      </c>
      <c r="C137" t="s">
        <v>172</v>
      </c>
    </row>
    <row r="138" spans="1:3" x14ac:dyDescent="0.2">
      <c r="A138" s="100" t="s">
        <v>329</v>
      </c>
      <c r="B138" s="100" t="s">
        <v>200</v>
      </c>
      <c r="C138" t="s">
        <v>154</v>
      </c>
    </row>
    <row r="139" spans="1:3" x14ac:dyDescent="0.2">
      <c r="A139" s="100" t="s">
        <v>330</v>
      </c>
      <c r="B139" s="100" t="s">
        <v>203</v>
      </c>
      <c r="C139" t="s">
        <v>147</v>
      </c>
    </row>
    <row r="140" spans="1:3" x14ac:dyDescent="0.2">
      <c r="A140" s="100" t="s">
        <v>331</v>
      </c>
      <c r="B140" s="100" t="s">
        <v>182</v>
      </c>
      <c r="C140" t="s">
        <v>150</v>
      </c>
    </row>
    <row r="141" spans="1:3" x14ac:dyDescent="0.2">
      <c r="A141" s="100" t="s">
        <v>332</v>
      </c>
      <c r="B141" s="100" t="s">
        <v>189</v>
      </c>
      <c r="C141" t="s">
        <v>164</v>
      </c>
    </row>
    <row r="142" spans="1:3" x14ac:dyDescent="0.2">
      <c r="A142" s="100" t="s">
        <v>333</v>
      </c>
      <c r="B142" s="100" t="s">
        <v>186</v>
      </c>
      <c r="C142" t="s">
        <v>172</v>
      </c>
    </row>
    <row r="143" spans="1:3" x14ac:dyDescent="0.2">
      <c r="A143" s="100" t="s">
        <v>334</v>
      </c>
      <c r="B143" s="100" t="s">
        <v>182</v>
      </c>
      <c r="C143" t="s">
        <v>150</v>
      </c>
    </row>
    <row r="144" spans="1:3" x14ac:dyDescent="0.2">
      <c r="A144" s="100" t="s">
        <v>335</v>
      </c>
      <c r="B144" s="100" t="s">
        <v>189</v>
      </c>
      <c r="C144" t="s">
        <v>164</v>
      </c>
    </row>
    <row r="145" spans="1:3" x14ac:dyDescent="0.2">
      <c r="A145" s="100" t="s">
        <v>336</v>
      </c>
      <c r="B145" s="100" t="s">
        <v>203</v>
      </c>
      <c r="C145" t="s">
        <v>147</v>
      </c>
    </row>
    <row r="146" spans="1:3" x14ac:dyDescent="0.2">
      <c r="A146" s="100" t="s">
        <v>337</v>
      </c>
      <c r="B146" s="100" t="s">
        <v>182</v>
      </c>
      <c r="C146" t="s">
        <v>150</v>
      </c>
    </row>
    <row r="147" spans="1:3" x14ac:dyDescent="0.2">
      <c r="A147" s="100" t="s">
        <v>338</v>
      </c>
      <c r="B147" s="100" t="s">
        <v>182</v>
      </c>
      <c r="C147" t="s">
        <v>150</v>
      </c>
    </row>
    <row r="148" spans="1:3" x14ac:dyDescent="0.2">
      <c r="A148" s="100" t="s">
        <v>339</v>
      </c>
      <c r="B148" s="100" t="s">
        <v>200</v>
      </c>
      <c r="C148" t="s">
        <v>154</v>
      </c>
    </row>
    <row r="149" spans="1:3" x14ac:dyDescent="0.2">
      <c r="A149" s="100" t="s">
        <v>340</v>
      </c>
      <c r="B149" s="100" t="s">
        <v>193</v>
      </c>
      <c r="C149" t="s">
        <v>152</v>
      </c>
    </row>
    <row r="150" spans="1:3" x14ac:dyDescent="0.2">
      <c r="A150" s="100" t="s">
        <v>341</v>
      </c>
      <c r="B150" s="100" t="s">
        <v>189</v>
      </c>
      <c r="C150" t="s">
        <v>164</v>
      </c>
    </row>
    <row r="151" spans="1:3" x14ac:dyDescent="0.2">
      <c r="A151" s="100" t="s">
        <v>342</v>
      </c>
      <c r="B151" s="100" t="s">
        <v>189</v>
      </c>
      <c r="C151" t="s">
        <v>164</v>
      </c>
    </row>
    <row r="152" spans="1:3" x14ac:dyDescent="0.2">
      <c r="A152" s="100" t="s">
        <v>343</v>
      </c>
      <c r="B152" s="100" t="s">
        <v>273</v>
      </c>
      <c r="C152" t="s">
        <v>158</v>
      </c>
    </row>
    <row r="153" spans="1:3" x14ac:dyDescent="0.2">
      <c r="A153" s="100" t="s">
        <v>344</v>
      </c>
      <c r="B153" s="100" t="s">
        <v>200</v>
      </c>
      <c r="C153" t="s">
        <v>154</v>
      </c>
    </row>
    <row r="154" spans="1:3" x14ac:dyDescent="0.2">
      <c r="A154" s="100" t="s">
        <v>345</v>
      </c>
      <c r="B154" s="100" t="s">
        <v>189</v>
      </c>
      <c r="C154" t="s">
        <v>164</v>
      </c>
    </row>
    <row r="155" spans="1:3" x14ac:dyDescent="0.2">
      <c r="A155" s="100" t="s">
        <v>346</v>
      </c>
      <c r="B155" s="100" t="s">
        <v>182</v>
      </c>
      <c r="C155" t="s">
        <v>150</v>
      </c>
    </row>
    <row r="156" spans="1:3" x14ac:dyDescent="0.2">
      <c r="A156" s="100" t="s">
        <v>347</v>
      </c>
      <c r="B156" s="100" t="s">
        <v>193</v>
      </c>
      <c r="C156" t="s">
        <v>152</v>
      </c>
    </row>
    <row r="157" spans="1:3" x14ac:dyDescent="0.2">
      <c r="A157" s="100" t="s">
        <v>348</v>
      </c>
      <c r="B157" s="100" t="s">
        <v>216</v>
      </c>
      <c r="C157" t="s">
        <v>174</v>
      </c>
    </row>
    <row r="158" spans="1:3" x14ac:dyDescent="0.2">
      <c r="A158" s="100" t="s">
        <v>349</v>
      </c>
      <c r="B158" s="100" t="s">
        <v>226</v>
      </c>
      <c r="C158" t="s">
        <v>156</v>
      </c>
    </row>
    <row r="159" spans="1:3" x14ac:dyDescent="0.2">
      <c r="A159" s="100" t="s">
        <v>350</v>
      </c>
      <c r="B159" s="100" t="s">
        <v>226</v>
      </c>
      <c r="C159" t="s">
        <v>156</v>
      </c>
    </row>
    <row r="160" spans="1:3" x14ac:dyDescent="0.2">
      <c r="A160" s="100" t="s">
        <v>351</v>
      </c>
      <c r="B160" s="100" t="s">
        <v>182</v>
      </c>
      <c r="C160" t="s">
        <v>150</v>
      </c>
    </row>
    <row r="161" spans="1:3" x14ac:dyDescent="0.2">
      <c r="A161" s="100" t="s">
        <v>352</v>
      </c>
      <c r="B161" s="100" t="s">
        <v>182</v>
      </c>
      <c r="C161" t="s">
        <v>150</v>
      </c>
    </row>
    <row r="162" spans="1:3" x14ac:dyDescent="0.2">
      <c r="A162" s="100" t="s">
        <v>353</v>
      </c>
      <c r="B162" s="100" t="s">
        <v>226</v>
      </c>
      <c r="C162" t="s">
        <v>156</v>
      </c>
    </row>
    <row r="163" spans="1:3" x14ac:dyDescent="0.2">
      <c r="A163" s="100" t="s">
        <v>354</v>
      </c>
      <c r="B163" s="100" t="s">
        <v>189</v>
      </c>
      <c r="C163" t="s">
        <v>164</v>
      </c>
    </row>
    <row r="164" spans="1:3" x14ac:dyDescent="0.2">
      <c r="A164" s="100" t="s">
        <v>355</v>
      </c>
      <c r="B164" s="100" t="s">
        <v>186</v>
      </c>
      <c r="C164" t="s">
        <v>172</v>
      </c>
    </row>
    <row r="165" spans="1:3" x14ac:dyDescent="0.2">
      <c r="A165" s="100" t="s">
        <v>356</v>
      </c>
      <c r="B165" s="100" t="s">
        <v>182</v>
      </c>
      <c r="C165" t="s">
        <v>150</v>
      </c>
    </row>
    <row r="166" spans="1:3" x14ac:dyDescent="0.2">
      <c r="A166" s="100" t="s">
        <v>357</v>
      </c>
      <c r="B166" s="100" t="s">
        <v>182</v>
      </c>
      <c r="C166" t="s">
        <v>150</v>
      </c>
    </row>
    <row r="167" spans="1:3" x14ac:dyDescent="0.2">
      <c r="A167" s="100" t="s">
        <v>358</v>
      </c>
      <c r="B167" s="100" t="s">
        <v>273</v>
      </c>
      <c r="C167" t="s">
        <v>158</v>
      </c>
    </row>
    <row r="168" spans="1:3" x14ac:dyDescent="0.2">
      <c r="A168" s="100" t="s">
        <v>359</v>
      </c>
      <c r="B168" s="100" t="s">
        <v>193</v>
      </c>
      <c r="C168" t="s">
        <v>152</v>
      </c>
    </row>
    <row r="169" spans="1:3" x14ac:dyDescent="0.2">
      <c r="A169" s="100" t="s">
        <v>360</v>
      </c>
      <c r="B169" s="100" t="s">
        <v>189</v>
      </c>
      <c r="C169" t="s">
        <v>164</v>
      </c>
    </row>
    <row r="170" spans="1:3" x14ac:dyDescent="0.2">
      <c r="A170" s="100" t="s">
        <v>361</v>
      </c>
      <c r="B170" s="100" t="s">
        <v>186</v>
      </c>
      <c r="C170" t="s">
        <v>172</v>
      </c>
    </row>
  </sheetData>
  <sheetProtection sheet="1" objects="1" scenarios="1"/>
  <autoFilter ref="A1:B170" xr:uid="{A096D6AB-9D54-4657-B6FA-EC7EF8D79D8C}"/>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3A52-BE30-463B-A773-B5E9147FAD76}">
  <sheetPr>
    <tabColor rgb="FFFFFF00"/>
    <pageSetUpPr fitToPage="1"/>
  </sheetPr>
  <dimension ref="A1:Q41"/>
  <sheetViews>
    <sheetView workbookViewId="0">
      <selection activeCell="O23" sqref="O23"/>
    </sheetView>
  </sheetViews>
  <sheetFormatPr defaultColWidth="8.85546875" defaultRowHeight="12.75" x14ac:dyDescent="0.2"/>
  <cols>
    <col min="1" max="1" width="10.5703125" customWidth="1"/>
    <col min="2" max="2" width="45" customWidth="1"/>
    <col min="3" max="3" width="9.140625" customWidth="1"/>
    <col min="4" max="11" width="12.5703125" customWidth="1"/>
    <col min="257" max="257" width="10.5703125" customWidth="1"/>
    <col min="258" max="258" width="45" customWidth="1"/>
    <col min="259" max="259" width="9.140625" customWidth="1"/>
    <col min="260" max="267" width="12.5703125" customWidth="1"/>
    <col min="513" max="513" width="10.5703125" customWidth="1"/>
    <col min="514" max="514" width="45" customWidth="1"/>
    <col min="515" max="515" width="9.140625" customWidth="1"/>
    <col min="516" max="523" width="12.5703125" customWidth="1"/>
    <col min="769" max="769" width="10.5703125" customWidth="1"/>
    <col min="770" max="770" width="45" customWidth="1"/>
    <col min="771" max="771" width="9.140625" customWidth="1"/>
    <col min="772" max="779" width="12.5703125" customWidth="1"/>
    <col min="1025" max="1025" width="10.5703125" customWidth="1"/>
    <col min="1026" max="1026" width="45" customWidth="1"/>
    <col min="1027" max="1027" width="9.140625" customWidth="1"/>
    <col min="1028" max="1035" width="12.5703125" customWidth="1"/>
    <col min="1281" max="1281" width="10.5703125" customWidth="1"/>
    <col min="1282" max="1282" width="45" customWidth="1"/>
    <col min="1283" max="1283" width="9.140625" customWidth="1"/>
    <col min="1284" max="1291" width="12.5703125" customWidth="1"/>
    <col min="1537" max="1537" width="10.5703125" customWidth="1"/>
    <col min="1538" max="1538" width="45" customWidth="1"/>
    <col min="1539" max="1539" width="9.140625" customWidth="1"/>
    <col min="1540" max="1547" width="12.5703125" customWidth="1"/>
    <col min="1793" max="1793" width="10.5703125" customWidth="1"/>
    <col min="1794" max="1794" width="45" customWidth="1"/>
    <col min="1795" max="1795" width="9.140625" customWidth="1"/>
    <col min="1796" max="1803" width="12.5703125" customWidth="1"/>
    <col min="2049" max="2049" width="10.5703125" customWidth="1"/>
    <col min="2050" max="2050" width="45" customWidth="1"/>
    <col min="2051" max="2051" width="9.140625" customWidth="1"/>
    <col min="2052" max="2059" width="12.5703125" customWidth="1"/>
    <col min="2305" max="2305" width="10.5703125" customWidth="1"/>
    <col min="2306" max="2306" width="45" customWidth="1"/>
    <col min="2307" max="2307" width="9.140625" customWidth="1"/>
    <col min="2308" max="2315" width="12.5703125" customWidth="1"/>
    <col min="2561" max="2561" width="10.5703125" customWidth="1"/>
    <col min="2562" max="2562" width="45" customWidth="1"/>
    <col min="2563" max="2563" width="9.140625" customWidth="1"/>
    <col min="2564" max="2571" width="12.5703125" customWidth="1"/>
    <col min="2817" max="2817" width="10.5703125" customWidth="1"/>
    <col min="2818" max="2818" width="45" customWidth="1"/>
    <col min="2819" max="2819" width="9.140625" customWidth="1"/>
    <col min="2820" max="2827" width="12.5703125" customWidth="1"/>
    <col min="3073" max="3073" width="10.5703125" customWidth="1"/>
    <col min="3074" max="3074" width="45" customWidth="1"/>
    <col min="3075" max="3075" width="9.140625" customWidth="1"/>
    <col min="3076" max="3083" width="12.5703125" customWidth="1"/>
    <col min="3329" max="3329" width="10.5703125" customWidth="1"/>
    <col min="3330" max="3330" width="45" customWidth="1"/>
    <col min="3331" max="3331" width="9.140625" customWidth="1"/>
    <col min="3332" max="3339" width="12.5703125" customWidth="1"/>
    <col min="3585" max="3585" width="10.5703125" customWidth="1"/>
    <col min="3586" max="3586" width="45" customWidth="1"/>
    <col min="3587" max="3587" width="9.140625" customWidth="1"/>
    <col min="3588" max="3595" width="12.5703125" customWidth="1"/>
    <col min="3841" max="3841" width="10.5703125" customWidth="1"/>
    <col min="3842" max="3842" width="45" customWidth="1"/>
    <col min="3843" max="3843" width="9.140625" customWidth="1"/>
    <col min="3844" max="3851" width="12.5703125" customWidth="1"/>
    <col min="4097" max="4097" width="10.5703125" customWidth="1"/>
    <col min="4098" max="4098" width="45" customWidth="1"/>
    <col min="4099" max="4099" width="9.140625" customWidth="1"/>
    <col min="4100" max="4107" width="12.5703125" customWidth="1"/>
    <col min="4353" max="4353" width="10.5703125" customWidth="1"/>
    <col min="4354" max="4354" width="45" customWidth="1"/>
    <col min="4355" max="4355" width="9.140625" customWidth="1"/>
    <col min="4356" max="4363" width="12.5703125" customWidth="1"/>
    <col min="4609" max="4609" width="10.5703125" customWidth="1"/>
    <col min="4610" max="4610" width="45" customWidth="1"/>
    <col min="4611" max="4611" width="9.140625" customWidth="1"/>
    <col min="4612" max="4619" width="12.5703125" customWidth="1"/>
    <col min="4865" max="4865" width="10.5703125" customWidth="1"/>
    <col min="4866" max="4866" width="45" customWidth="1"/>
    <col min="4867" max="4867" width="9.140625" customWidth="1"/>
    <col min="4868" max="4875" width="12.5703125" customWidth="1"/>
    <col min="5121" max="5121" width="10.5703125" customWidth="1"/>
    <col min="5122" max="5122" width="45" customWidth="1"/>
    <col min="5123" max="5123" width="9.140625" customWidth="1"/>
    <col min="5124" max="5131" width="12.5703125" customWidth="1"/>
    <col min="5377" max="5377" width="10.5703125" customWidth="1"/>
    <col min="5378" max="5378" width="45" customWidth="1"/>
    <col min="5379" max="5379" width="9.140625" customWidth="1"/>
    <col min="5380" max="5387" width="12.5703125" customWidth="1"/>
    <col min="5633" max="5633" width="10.5703125" customWidth="1"/>
    <col min="5634" max="5634" width="45" customWidth="1"/>
    <col min="5635" max="5635" width="9.140625" customWidth="1"/>
    <col min="5636" max="5643" width="12.5703125" customWidth="1"/>
    <col min="5889" max="5889" width="10.5703125" customWidth="1"/>
    <col min="5890" max="5890" width="45" customWidth="1"/>
    <col min="5891" max="5891" width="9.140625" customWidth="1"/>
    <col min="5892" max="5899" width="12.5703125" customWidth="1"/>
    <col min="6145" max="6145" width="10.5703125" customWidth="1"/>
    <col min="6146" max="6146" width="45" customWidth="1"/>
    <col min="6147" max="6147" width="9.140625" customWidth="1"/>
    <col min="6148" max="6155" width="12.5703125" customWidth="1"/>
    <col min="6401" max="6401" width="10.5703125" customWidth="1"/>
    <col min="6402" max="6402" width="45" customWidth="1"/>
    <col min="6403" max="6403" width="9.140625" customWidth="1"/>
    <col min="6404" max="6411" width="12.5703125" customWidth="1"/>
    <col min="6657" max="6657" width="10.5703125" customWidth="1"/>
    <col min="6658" max="6658" width="45" customWidth="1"/>
    <col min="6659" max="6659" width="9.140625" customWidth="1"/>
    <col min="6660" max="6667" width="12.5703125" customWidth="1"/>
    <col min="6913" max="6913" width="10.5703125" customWidth="1"/>
    <col min="6914" max="6914" width="45" customWidth="1"/>
    <col min="6915" max="6915" width="9.140625" customWidth="1"/>
    <col min="6916" max="6923" width="12.5703125" customWidth="1"/>
    <col min="7169" max="7169" width="10.5703125" customWidth="1"/>
    <col min="7170" max="7170" width="45" customWidth="1"/>
    <col min="7171" max="7171" width="9.140625" customWidth="1"/>
    <col min="7172" max="7179" width="12.5703125" customWidth="1"/>
    <col min="7425" max="7425" width="10.5703125" customWidth="1"/>
    <col min="7426" max="7426" width="45" customWidth="1"/>
    <col min="7427" max="7427" width="9.140625" customWidth="1"/>
    <col min="7428" max="7435" width="12.5703125" customWidth="1"/>
    <col min="7681" max="7681" width="10.5703125" customWidth="1"/>
    <col min="7682" max="7682" width="45" customWidth="1"/>
    <col min="7683" max="7683" width="9.140625" customWidth="1"/>
    <col min="7684" max="7691" width="12.5703125" customWidth="1"/>
    <col min="7937" max="7937" width="10.5703125" customWidth="1"/>
    <col min="7938" max="7938" width="45" customWidth="1"/>
    <col min="7939" max="7939" width="9.140625" customWidth="1"/>
    <col min="7940" max="7947" width="12.5703125" customWidth="1"/>
    <col min="8193" max="8193" width="10.5703125" customWidth="1"/>
    <col min="8194" max="8194" width="45" customWidth="1"/>
    <col min="8195" max="8195" width="9.140625" customWidth="1"/>
    <col min="8196" max="8203" width="12.5703125" customWidth="1"/>
    <col min="8449" max="8449" width="10.5703125" customWidth="1"/>
    <col min="8450" max="8450" width="45" customWidth="1"/>
    <col min="8451" max="8451" width="9.140625" customWidth="1"/>
    <col min="8452" max="8459" width="12.5703125" customWidth="1"/>
    <col min="8705" max="8705" width="10.5703125" customWidth="1"/>
    <col min="8706" max="8706" width="45" customWidth="1"/>
    <col min="8707" max="8707" width="9.140625" customWidth="1"/>
    <col min="8708" max="8715" width="12.5703125" customWidth="1"/>
    <col min="8961" max="8961" width="10.5703125" customWidth="1"/>
    <col min="8962" max="8962" width="45" customWidth="1"/>
    <col min="8963" max="8963" width="9.140625" customWidth="1"/>
    <col min="8964" max="8971" width="12.5703125" customWidth="1"/>
    <col min="9217" max="9217" width="10.5703125" customWidth="1"/>
    <col min="9218" max="9218" width="45" customWidth="1"/>
    <col min="9219" max="9219" width="9.140625" customWidth="1"/>
    <col min="9220" max="9227" width="12.5703125" customWidth="1"/>
    <col min="9473" max="9473" width="10.5703125" customWidth="1"/>
    <col min="9474" max="9474" width="45" customWidth="1"/>
    <col min="9475" max="9475" width="9.140625" customWidth="1"/>
    <col min="9476" max="9483" width="12.5703125" customWidth="1"/>
    <col min="9729" max="9729" width="10.5703125" customWidth="1"/>
    <col min="9730" max="9730" width="45" customWidth="1"/>
    <col min="9731" max="9731" width="9.140625" customWidth="1"/>
    <col min="9732" max="9739" width="12.5703125" customWidth="1"/>
    <col min="9985" max="9985" width="10.5703125" customWidth="1"/>
    <col min="9986" max="9986" width="45" customWidth="1"/>
    <col min="9987" max="9987" width="9.140625" customWidth="1"/>
    <col min="9988" max="9995" width="12.5703125" customWidth="1"/>
    <col min="10241" max="10241" width="10.5703125" customWidth="1"/>
    <col min="10242" max="10242" width="45" customWidth="1"/>
    <col min="10243" max="10243" width="9.140625" customWidth="1"/>
    <col min="10244" max="10251" width="12.5703125" customWidth="1"/>
    <col min="10497" max="10497" width="10.5703125" customWidth="1"/>
    <col min="10498" max="10498" width="45" customWidth="1"/>
    <col min="10499" max="10499" width="9.140625" customWidth="1"/>
    <col min="10500" max="10507" width="12.5703125" customWidth="1"/>
    <col min="10753" max="10753" width="10.5703125" customWidth="1"/>
    <col min="10754" max="10754" width="45" customWidth="1"/>
    <col min="10755" max="10755" width="9.140625" customWidth="1"/>
    <col min="10756" max="10763" width="12.5703125" customWidth="1"/>
    <col min="11009" max="11009" width="10.5703125" customWidth="1"/>
    <col min="11010" max="11010" width="45" customWidth="1"/>
    <col min="11011" max="11011" width="9.140625" customWidth="1"/>
    <col min="11012" max="11019" width="12.5703125" customWidth="1"/>
    <col min="11265" max="11265" width="10.5703125" customWidth="1"/>
    <col min="11266" max="11266" width="45" customWidth="1"/>
    <col min="11267" max="11267" width="9.140625" customWidth="1"/>
    <col min="11268" max="11275" width="12.5703125" customWidth="1"/>
    <col min="11521" max="11521" width="10.5703125" customWidth="1"/>
    <col min="11522" max="11522" width="45" customWidth="1"/>
    <col min="11523" max="11523" width="9.140625" customWidth="1"/>
    <col min="11524" max="11531" width="12.5703125" customWidth="1"/>
    <col min="11777" max="11777" width="10.5703125" customWidth="1"/>
    <col min="11778" max="11778" width="45" customWidth="1"/>
    <col min="11779" max="11779" width="9.140625" customWidth="1"/>
    <col min="11780" max="11787" width="12.5703125" customWidth="1"/>
    <col min="12033" max="12033" width="10.5703125" customWidth="1"/>
    <col min="12034" max="12034" width="45" customWidth="1"/>
    <col min="12035" max="12035" width="9.140625" customWidth="1"/>
    <col min="12036" max="12043" width="12.5703125" customWidth="1"/>
    <col min="12289" max="12289" width="10.5703125" customWidth="1"/>
    <col min="12290" max="12290" width="45" customWidth="1"/>
    <col min="12291" max="12291" width="9.140625" customWidth="1"/>
    <col min="12292" max="12299" width="12.5703125" customWidth="1"/>
    <col min="12545" max="12545" width="10.5703125" customWidth="1"/>
    <col min="12546" max="12546" width="45" customWidth="1"/>
    <col min="12547" max="12547" width="9.140625" customWidth="1"/>
    <col min="12548" max="12555" width="12.5703125" customWidth="1"/>
    <col min="12801" max="12801" width="10.5703125" customWidth="1"/>
    <col min="12802" max="12802" width="45" customWidth="1"/>
    <col min="12803" max="12803" width="9.140625" customWidth="1"/>
    <col min="12804" max="12811" width="12.5703125" customWidth="1"/>
    <col min="13057" max="13057" width="10.5703125" customWidth="1"/>
    <col min="13058" max="13058" width="45" customWidth="1"/>
    <col min="13059" max="13059" width="9.140625" customWidth="1"/>
    <col min="13060" max="13067" width="12.5703125" customWidth="1"/>
    <col min="13313" max="13313" width="10.5703125" customWidth="1"/>
    <col min="13314" max="13314" width="45" customWidth="1"/>
    <col min="13315" max="13315" width="9.140625" customWidth="1"/>
    <col min="13316" max="13323" width="12.5703125" customWidth="1"/>
    <col min="13569" max="13569" width="10.5703125" customWidth="1"/>
    <col min="13570" max="13570" width="45" customWidth="1"/>
    <col min="13571" max="13571" width="9.140625" customWidth="1"/>
    <col min="13572" max="13579" width="12.5703125" customWidth="1"/>
    <col min="13825" max="13825" width="10.5703125" customWidth="1"/>
    <col min="13826" max="13826" width="45" customWidth="1"/>
    <col min="13827" max="13827" width="9.140625" customWidth="1"/>
    <col min="13828" max="13835" width="12.5703125" customWidth="1"/>
    <col min="14081" max="14081" width="10.5703125" customWidth="1"/>
    <col min="14082" max="14082" width="45" customWidth="1"/>
    <col min="14083" max="14083" width="9.140625" customWidth="1"/>
    <col min="14084" max="14091" width="12.5703125" customWidth="1"/>
    <col min="14337" max="14337" width="10.5703125" customWidth="1"/>
    <col min="14338" max="14338" width="45" customWidth="1"/>
    <col min="14339" max="14339" width="9.140625" customWidth="1"/>
    <col min="14340" max="14347" width="12.5703125" customWidth="1"/>
    <col min="14593" max="14593" width="10.5703125" customWidth="1"/>
    <col min="14594" max="14594" width="45" customWidth="1"/>
    <col min="14595" max="14595" width="9.140625" customWidth="1"/>
    <col min="14596" max="14603" width="12.5703125" customWidth="1"/>
    <col min="14849" max="14849" width="10.5703125" customWidth="1"/>
    <col min="14850" max="14850" width="45" customWidth="1"/>
    <col min="14851" max="14851" width="9.140625" customWidth="1"/>
    <col min="14852" max="14859" width="12.5703125" customWidth="1"/>
    <col min="15105" max="15105" width="10.5703125" customWidth="1"/>
    <col min="15106" max="15106" width="45" customWidth="1"/>
    <col min="15107" max="15107" width="9.140625" customWidth="1"/>
    <col min="15108" max="15115" width="12.5703125" customWidth="1"/>
    <col min="15361" max="15361" width="10.5703125" customWidth="1"/>
    <col min="15362" max="15362" width="45" customWidth="1"/>
    <col min="15363" max="15363" width="9.140625" customWidth="1"/>
    <col min="15364" max="15371" width="12.5703125" customWidth="1"/>
    <col min="15617" max="15617" width="10.5703125" customWidth="1"/>
    <col min="15618" max="15618" width="45" customWidth="1"/>
    <col min="15619" max="15619" width="9.140625" customWidth="1"/>
    <col min="15620" max="15627" width="12.5703125" customWidth="1"/>
    <col min="15873" max="15873" width="10.5703125" customWidth="1"/>
    <col min="15874" max="15874" width="45" customWidth="1"/>
    <col min="15875" max="15875" width="9.140625" customWidth="1"/>
    <col min="15876" max="15883" width="12.5703125" customWidth="1"/>
    <col min="16129" max="16129" width="10.5703125" customWidth="1"/>
    <col min="16130" max="16130" width="45" customWidth="1"/>
    <col min="16131" max="16131" width="9.140625" customWidth="1"/>
    <col min="16132" max="16139" width="12.5703125" customWidth="1"/>
  </cols>
  <sheetData>
    <row r="1" spans="1:17" x14ac:dyDescent="0.2">
      <c r="A1" s="88"/>
    </row>
    <row r="2" spans="1:17" x14ac:dyDescent="0.2">
      <c r="B2" s="89" t="s">
        <v>130</v>
      </c>
      <c r="C2" s="90"/>
      <c r="D2" s="91" t="s">
        <v>131</v>
      </c>
      <c r="Q2" t="s">
        <v>147</v>
      </c>
    </row>
    <row r="3" spans="1:17" x14ac:dyDescent="0.2">
      <c r="D3" s="91" t="s">
        <v>132</v>
      </c>
      <c r="Q3" t="s">
        <v>148</v>
      </c>
    </row>
    <row r="4" spans="1:17" x14ac:dyDescent="0.2">
      <c r="D4" s="91" t="s">
        <v>133</v>
      </c>
      <c r="Q4" t="s">
        <v>150</v>
      </c>
    </row>
    <row r="5" spans="1:17" x14ac:dyDescent="0.2">
      <c r="D5" s="92" t="s">
        <v>134</v>
      </c>
      <c r="Q5" t="s">
        <v>152</v>
      </c>
    </row>
    <row r="6" spans="1:17" x14ac:dyDescent="0.2">
      <c r="D6" s="98">
        <v>1</v>
      </c>
      <c r="E6" s="98">
        <v>2</v>
      </c>
      <c r="F6" s="98">
        <v>3</v>
      </c>
      <c r="G6" s="98">
        <v>4</v>
      </c>
      <c r="H6" s="98">
        <v>5</v>
      </c>
      <c r="I6" s="98">
        <v>6</v>
      </c>
      <c r="J6" s="98">
        <v>7</v>
      </c>
      <c r="K6" s="98">
        <v>8</v>
      </c>
      <c r="Q6" t="s">
        <v>154</v>
      </c>
    </row>
    <row r="7" spans="1:17" x14ac:dyDescent="0.2">
      <c r="A7" t="s">
        <v>135</v>
      </c>
      <c r="B7" t="s">
        <v>136</v>
      </c>
      <c r="C7" s="89" t="s">
        <v>137</v>
      </c>
      <c r="D7" t="s">
        <v>138</v>
      </c>
      <c r="E7" t="s">
        <v>139</v>
      </c>
      <c r="F7" t="s">
        <v>140</v>
      </c>
      <c r="G7" t="s">
        <v>141</v>
      </c>
      <c r="H7" t="s">
        <v>142</v>
      </c>
      <c r="I7" t="s">
        <v>143</v>
      </c>
      <c r="J7" t="s">
        <v>144</v>
      </c>
      <c r="K7" t="s">
        <v>145</v>
      </c>
      <c r="Q7" t="s">
        <v>156</v>
      </c>
    </row>
    <row r="8" spans="1:17" x14ac:dyDescent="0.2">
      <c r="C8" s="93"/>
      <c r="Q8" t="s">
        <v>158</v>
      </c>
    </row>
    <row r="9" spans="1:17" x14ac:dyDescent="0.2">
      <c r="A9" t="s">
        <v>146</v>
      </c>
      <c r="B9" t="s">
        <v>147</v>
      </c>
      <c r="C9" s="94">
        <v>117100</v>
      </c>
      <c r="D9" s="95">
        <f>$C$9*0.7</f>
        <v>81970</v>
      </c>
      <c r="E9" s="95">
        <f>$C$9*0.8</f>
        <v>93680</v>
      </c>
      <c r="F9" s="95">
        <f>$C$9*0.9</f>
        <v>105390</v>
      </c>
      <c r="G9" s="95">
        <f>$C$9</f>
        <v>117100</v>
      </c>
      <c r="H9" s="95">
        <f>$C$9*1.08</f>
        <v>126468.00000000001</v>
      </c>
      <c r="I9" s="95">
        <f>$C$9*1.16</f>
        <v>135836</v>
      </c>
      <c r="J9" s="95">
        <f>$C$9*1.24</f>
        <v>145204</v>
      </c>
      <c r="K9" s="95">
        <f>$C$9*1.32</f>
        <v>154572</v>
      </c>
      <c r="Q9" t="s">
        <v>164</v>
      </c>
    </row>
    <row r="10" spans="1:17" x14ac:dyDescent="0.2">
      <c r="C10" s="93"/>
      <c r="Q10" t="s">
        <v>172</v>
      </c>
    </row>
    <row r="11" spans="1:17" x14ac:dyDescent="0.2">
      <c r="A11" t="s">
        <v>55</v>
      </c>
      <c r="B11" t="s">
        <v>148</v>
      </c>
      <c r="C11" s="94">
        <v>147700</v>
      </c>
      <c r="D11" s="95">
        <f>$C$11*0.7</f>
        <v>103390</v>
      </c>
      <c r="E11" s="95">
        <f>$C$11*0.8</f>
        <v>118160</v>
      </c>
      <c r="F11" s="95">
        <f>$C$11*0.9</f>
        <v>132930</v>
      </c>
      <c r="G11" s="95">
        <f>$C$11</f>
        <v>147700</v>
      </c>
      <c r="H11" s="95">
        <f>$C$11*1.08</f>
        <v>159516</v>
      </c>
      <c r="I11" s="95">
        <f>$C$11*1.16</f>
        <v>171332</v>
      </c>
      <c r="J11" s="95">
        <f>$C$11*1.24</f>
        <v>183148</v>
      </c>
      <c r="K11" s="95">
        <f>$C$11*1.32</f>
        <v>194964</v>
      </c>
      <c r="Q11" t="s">
        <v>174</v>
      </c>
    </row>
    <row r="12" spans="1:17" x14ac:dyDescent="0.2">
      <c r="C12" s="93"/>
      <c r="Q12" t="s">
        <v>176</v>
      </c>
    </row>
    <row r="13" spans="1:17" x14ac:dyDescent="0.2">
      <c r="A13" t="s">
        <v>149</v>
      </c>
      <c r="B13" t="s">
        <v>150</v>
      </c>
      <c r="C13" s="94">
        <v>121800</v>
      </c>
      <c r="D13" s="95">
        <f>$C$13*0.7</f>
        <v>85260</v>
      </c>
      <c r="E13" s="95">
        <f>$C$13*0.8</f>
        <v>97440</v>
      </c>
      <c r="F13" s="95">
        <f>$C$13*0.9</f>
        <v>109620</v>
      </c>
      <c r="G13" s="95">
        <f>$C$13</f>
        <v>121800</v>
      </c>
      <c r="H13" s="95">
        <f>$C$13*1.08</f>
        <v>131544</v>
      </c>
      <c r="I13" s="95">
        <f>$C$13*1.16</f>
        <v>141288</v>
      </c>
      <c r="J13" s="95">
        <f>$C$13*1.24</f>
        <v>151032</v>
      </c>
      <c r="K13" s="95">
        <f>$C$13*1.32</f>
        <v>160776</v>
      </c>
      <c r="Q13" t="s">
        <v>178</v>
      </c>
    </row>
    <row r="14" spans="1:17" x14ac:dyDescent="0.2">
      <c r="C14" s="93"/>
    </row>
    <row r="15" spans="1:17" x14ac:dyDescent="0.2">
      <c r="A15" t="s">
        <v>151</v>
      </c>
      <c r="B15" t="s">
        <v>152</v>
      </c>
      <c r="C15" s="94">
        <v>116100</v>
      </c>
      <c r="D15" s="95">
        <f>$C$15*0.7</f>
        <v>81270</v>
      </c>
      <c r="E15" s="95">
        <f>$C$15*0.8</f>
        <v>92880</v>
      </c>
      <c r="F15" s="95">
        <f>$C$15*0.9</f>
        <v>104490</v>
      </c>
      <c r="G15" s="95">
        <f>$C$15</f>
        <v>116100</v>
      </c>
      <c r="H15" s="95">
        <f>$C$15*1.08</f>
        <v>125388.00000000001</v>
      </c>
      <c r="I15" s="95">
        <f>$C$15*1.16</f>
        <v>134676</v>
      </c>
      <c r="J15" s="95">
        <f>$C$15*1.24</f>
        <v>143964</v>
      </c>
      <c r="K15" s="95">
        <f>$C$15*1.32</f>
        <v>153252</v>
      </c>
    </row>
    <row r="16" spans="1:17" x14ac:dyDescent="0.2">
      <c r="C16" s="93"/>
    </row>
    <row r="17" spans="1:11" x14ac:dyDescent="0.2">
      <c r="A17" t="s">
        <v>153</v>
      </c>
      <c r="B17" t="s">
        <v>154</v>
      </c>
      <c r="C17" s="94">
        <v>107000</v>
      </c>
      <c r="D17" s="95">
        <f>$C$17*0.7</f>
        <v>74900</v>
      </c>
      <c r="E17" s="95">
        <f>$C$17*0.8</f>
        <v>85600</v>
      </c>
      <c r="F17" s="95">
        <f>$C$17*0.9</f>
        <v>96300</v>
      </c>
      <c r="G17" s="95">
        <f>$C$17</f>
        <v>107000</v>
      </c>
      <c r="H17" s="95">
        <f>$C$17*1.08</f>
        <v>115560.00000000001</v>
      </c>
      <c r="I17" s="95">
        <f>$C$17*1.16</f>
        <v>124119.99999999999</v>
      </c>
      <c r="J17" s="95">
        <f>$C$17*1.24</f>
        <v>132680</v>
      </c>
      <c r="K17" s="95">
        <f>$C$17*1.32</f>
        <v>141240</v>
      </c>
    </row>
    <row r="18" spans="1:11" x14ac:dyDescent="0.2">
      <c r="C18" s="93"/>
    </row>
    <row r="19" spans="1:11" x14ac:dyDescent="0.2">
      <c r="A19" t="s">
        <v>155</v>
      </c>
      <c r="B19" t="s">
        <v>156</v>
      </c>
      <c r="C19" s="94">
        <v>180500</v>
      </c>
      <c r="D19" s="95">
        <f>$C$19*0.7</f>
        <v>126349.99999999999</v>
      </c>
      <c r="E19" s="95">
        <f>$C$19*0.8</f>
        <v>144400</v>
      </c>
      <c r="F19" s="95">
        <f>$C$19*0.9</f>
        <v>162450</v>
      </c>
      <c r="G19" s="95">
        <f>$C$19</f>
        <v>180500</v>
      </c>
      <c r="H19" s="95">
        <f>$C$19*1.08</f>
        <v>194940</v>
      </c>
      <c r="I19" s="95">
        <f>$C$19*1.16</f>
        <v>209380</v>
      </c>
      <c r="J19" s="95">
        <f>$C$19*1.24</f>
        <v>223820</v>
      </c>
      <c r="K19" s="95">
        <f>$C$19*1.32</f>
        <v>238260</v>
      </c>
    </row>
    <row r="20" spans="1:11" x14ac:dyDescent="0.2">
      <c r="C20" s="93"/>
    </row>
    <row r="21" spans="1:11" x14ac:dyDescent="0.2">
      <c r="A21" t="s">
        <v>157</v>
      </c>
      <c r="B21" t="s">
        <v>158</v>
      </c>
      <c r="C21" s="94">
        <v>91600</v>
      </c>
      <c r="D21" s="95">
        <f>$C$21*0.7</f>
        <v>64119.999999999993</v>
      </c>
      <c r="E21" s="95">
        <f>$C$21*0.8</f>
        <v>73280</v>
      </c>
      <c r="F21" s="95">
        <f>$C$21*0.9</f>
        <v>82440</v>
      </c>
      <c r="G21" s="95">
        <f>$C$21</f>
        <v>91600</v>
      </c>
      <c r="H21" s="95">
        <f>$C$21*1.08</f>
        <v>98928</v>
      </c>
      <c r="I21" s="95">
        <f>$C$21*1.16</f>
        <v>106255.99999999999</v>
      </c>
      <c r="J21" s="95">
        <f>$C$21*1.24</f>
        <v>113584</v>
      </c>
      <c r="K21" s="95">
        <f>$C$21*1.32</f>
        <v>120912</v>
      </c>
    </row>
    <row r="22" spans="1:11" x14ac:dyDescent="0.2">
      <c r="C22" s="93"/>
    </row>
    <row r="23" spans="1:11" x14ac:dyDescent="0.2">
      <c r="A23" t="s">
        <v>159</v>
      </c>
      <c r="B23" t="s">
        <v>160</v>
      </c>
      <c r="C23" s="96"/>
      <c r="D23" s="97"/>
      <c r="E23" s="97"/>
      <c r="F23" s="97"/>
      <c r="G23" s="97"/>
      <c r="H23" s="97"/>
      <c r="I23" s="97"/>
      <c r="J23" s="97"/>
      <c r="K23" s="97"/>
    </row>
    <row r="24" spans="1:11" x14ac:dyDescent="0.2">
      <c r="C24" s="93"/>
    </row>
    <row r="25" spans="1:11" x14ac:dyDescent="0.2">
      <c r="A25" t="s">
        <v>161</v>
      </c>
      <c r="B25" t="s">
        <v>162</v>
      </c>
      <c r="C25" s="96"/>
      <c r="D25" s="97"/>
      <c r="E25" s="97"/>
      <c r="F25" s="97"/>
      <c r="G25" s="97"/>
      <c r="H25" s="97"/>
      <c r="I25" s="97"/>
      <c r="J25" s="97"/>
      <c r="K25" s="97"/>
    </row>
    <row r="26" spans="1:11" x14ac:dyDescent="0.2">
      <c r="C26" s="93"/>
    </row>
    <row r="27" spans="1:11" x14ac:dyDescent="0.2">
      <c r="A27" t="s">
        <v>163</v>
      </c>
      <c r="B27" t="s">
        <v>164</v>
      </c>
      <c r="C27" s="94">
        <v>114200</v>
      </c>
      <c r="D27" s="95">
        <f>$C$27*0.7</f>
        <v>79940</v>
      </c>
      <c r="E27" s="95">
        <f>$C$27*0.8</f>
        <v>91360</v>
      </c>
      <c r="F27" s="95">
        <f>$C$27*0.9</f>
        <v>102780</v>
      </c>
      <c r="G27" s="95">
        <f>$C$27</f>
        <v>114200</v>
      </c>
      <c r="H27" s="95">
        <f>$C$27*1.08</f>
        <v>123336.00000000001</v>
      </c>
      <c r="I27" s="95">
        <f>$C$27*1.16</f>
        <v>132472</v>
      </c>
      <c r="J27" s="95">
        <f>$C$27*1.24</f>
        <v>141608</v>
      </c>
      <c r="K27" s="95">
        <f>$C$27*1.32</f>
        <v>150744</v>
      </c>
    </row>
    <row r="28" spans="1:11" x14ac:dyDescent="0.2">
      <c r="C28" s="93"/>
    </row>
    <row r="29" spans="1:11" x14ac:dyDescent="0.2">
      <c r="A29" t="s">
        <v>165</v>
      </c>
      <c r="B29" t="s">
        <v>166</v>
      </c>
      <c r="C29" s="96"/>
      <c r="D29" s="97"/>
      <c r="E29" s="97"/>
      <c r="F29" s="97"/>
      <c r="G29" s="97"/>
      <c r="H29" s="97"/>
      <c r="I29" s="97"/>
      <c r="J29" s="97"/>
      <c r="K29" s="97"/>
    </row>
    <row r="30" spans="1:11" x14ac:dyDescent="0.2">
      <c r="C30" s="93"/>
    </row>
    <row r="31" spans="1:11" x14ac:dyDescent="0.2">
      <c r="A31" t="s">
        <v>167</v>
      </c>
      <c r="B31" t="s">
        <v>168</v>
      </c>
      <c r="C31" s="96"/>
      <c r="D31" s="97"/>
      <c r="E31" s="97"/>
      <c r="F31" s="97"/>
      <c r="G31" s="97"/>
      <c r="H31" s="97"/>
      <c r="I31" s="97"/>
      <c r="J31" s="97"/>
      <c r="K31" s="97"/>
    </row>
    <row r="32" spans="1:11" x14ac:dyDescent="0.2">
      <c r="C32" s="93"/>
    </row>
    <row r="33" spans="1:11" x14ac:dyDescent="0.2">
      <c r="A33" t="s">
        <v>169</v>
      </c>
      <c r="B33" t="s">
        <v>170</v>
      </c>
      <c r="C33" s="96"/>
      <c r="D33" s="97"/>
      <c r="E33" s="97"/>
      <c r="F33" s="97"/>
      <c r="G33" s="97"/>
      <c r="H33" s="97"/>
      <c r="I33" s="97"/>
      <c r="J33" s="97"/>
      <c r="K33" s="97"/>
    </row>
    <row r="34" spans="1:11" x14ac:dyDescent="0.2">
      <c r="C34" s="93"/>
    </row>
    <row r="35" spans="1:11" x14ac:dyDescent="0.2">
      <c r="A35" t="s">
        <v>171</v>
      </c>
      <c r="B35" t="s">
        <v>172</v>
      </c>
      <c r="C35" s="94">
        <v>90300</v>
      </c>
      <c r="D35" s="95">
        <f>$C$35*0.7</f>
        <v>63209.999999999993</v>
      </c>
      <c r="E35" s="95">
        <f>$C$35*0.8</f>
        <v>72240</v>
      </c>
      <c r="F35" s="95">
        <f>$C$35*0.9</f>
        <v>81270</v>
      </c>
      <c r="G35" s="95">
        <f>$C$35</f>
        <v>90300</v>
      </c>
      <c r="H35" s="95">
        <f>$C$35*1.08</f>
        <v>97524</v>
      </c>
      <c r="I35" s="95">
        <f>$C$35*1.16</f>
        <v>104748</v>
      </c>
      <c r="J35" s="95">
        <f>$C$35*1.24</f>
        <v>111972</v>
      </c>
      <c r="K35" s="95">
        <f>$C$35*1.32</f>
        <v>119196</v>
      </c>
    </row>
    <row r="36" spans="1:11" x14ac:dyDescent="0.2">
      <c r="C36" s="93"/>
    </row>
    <row r="37" spans="1:11" x14ac:dyDescent="0.2">
      <c r="A37" t="s">
        <v>173</v>
      </c>
      <c r="B37" t="s">
        <v>174</v>
      </c>
      <c r="C37" s="94">
        <v>148900</v>
      </c>
      <c r="D37" s="95">
        <f>$C$37*0.7</f>
        <v>104230</v>
      </c>
      <c r="E37" s="95">
        <f>$C$37*0.8</f>
        <v>119120</v>
      </c>
      <c r="F37" s="95">
        <f>$C$37*0.9</f>
        <v>134010</v>
      </c>
      <c r="G37" s="95">
        <f>$C$37</f>
        <v>148900</v>
      </c>
      <c r="H37" s="95">
        <f>$C$37*1.08</f>
        <v>160812</v>
      </c>
      <c r="I37" s="95">
        <f>$C$37*1.16</f>
        <v>172724</v>
      </c>
      <c r="J37" s="95">
        <f>$C$37*1.24</f>
        <v>184636</v>
      </c>
      <c r="K37" s="95">
        <f>$C$37*1.32</f>
        <v>196548</v>
      </c>
    </row>
    <row r="38" spans="1:11" x14ac:dyDescent="0.2">
      <c r="C38" s="96"/>
    </row>
    <row r="39" spans="1:11" x14ac:dyDescent="0.2">
      <c r="A39" t="s">
        <v>175</v>
      </c>
      <c r="B39" t="s">
        <v>176</v>
      </c>
      <c r="C39" s="94">
        <v>130300</v>
      </c>
      <c r="D39" s="95">
        <f>$C$39*0.7</f>
        <v>91210</v>
      </c>
      <c r="E39" s="95">
        <f>$C$39*0.8</f>
        <v>104240</v>
      </c>
      <c r="F39" s="95">
        <f>$C$39*0.9</f>
        <v>117270</v>
      </c>
      <c r="G39" s="95">
        <f>$C$39</f>
        <v>130300</v>
      </c>
      <c r="H39" s="95">
        <f>$C$39*1.08</f>
        <v>140724</v>
      </c>
      <c r="I39" s="95">
        <f>$C$39*1.16</f>
        <v>151148</v>
      </c>
      <c r="J39" s="95">
        <f>$C$39*1.24</f>
        <v>161572</v>
      </c>
      <c r="K39" s="95">
        <f>$C$39*1.32</f>
        <v>171996</v>
      </c>
    </row>
    <row r="40" spans="1:11" x14ac:dyDescent="0.2">
      <c r="C40" s="96"/>
    </row>
    <row r="41" spans="1:11" x14ac:dyDescent="0.2">
      <c r="A41" t="s">
        <v>177</v>
      </c>
      <c r="B41" t="s">
        <v>178</v>
      </c>
      <c r="C41" s="94">
        <v>148500</v>
      </c>
      <c r="D41" s="95">
        <f>$C$41*0.7</f>
        <v>103950</v>
      </c>
      <c r="E41" s="95">
        <f>$C$41*0.8</f>
        <v>118800</v>
      </c>
      <c r="F41" s="95">
        <f>$C$41*0.9</f>
        <v>133650</v>
      </c>
      <c r="G41" s="95">
        <f>$C$41</f>
        <v>148500</v>
      </c>
      <c r="H41" s="95">
        <f>$C$41*1.08</f>
        <v>160380</v>
      </c>
      <c r="I41" s="95">
        <f>$C$41*1.16</f>
        <v>172260</v>
      </c>
      <c r="J41" s="95">
        <f>$C$41*1.24</f>
        <v>184140</v>
      </c>
      <c r="K41" s="95">
        <f>$C$41*1.32</f>
        <v>196020</v>
      </c>
    </row>
  </sheetData>
  <sheetProtection sheet="1" objects="1" scenarios="1"/>
  <pageMargins left="0.4" right="0.43" top="0.5" bottom="0.5" header="0.5" footer="0.5"/>
  <pageSetup scale="82"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5F24-4167-4F04-AF8A-737299DF406F}">
  <dimension ref="A1:O33"/>
  <sheetViews>
    <sheetView showGridLines="0" tabSelected="1" topLeftCell="A8" workbookViewId="0">
      <selection activeCell="H32" sqref="H32"/>
    </sheetView>
  </sheetViews>
  <sheetFormatPr defaultRowHeight="12.75" x14ac:dyDescent="0.2"/>
  <cols>
    <col min="1" max="1" width="29.28515625" customWidth="1"/>
    <col min="2" max="2" width="18.85546875" customWidth="1"/>
    <col min="3" max="5" width="15.7109375" customWidth="1"/>
    <col min="6" max="7" width="9.140625" customWidth="1"/>
    <col min="15" max="15" width="11.140625" hidden="1" customWidth="1"/>
  </cols>
  <sheetData>
    <row r="1" spans="1:15" ht="18" customHeight="1" x14ac:dyDescent="0.2">
      <c r="A1" s="54" t="s">
        <v>114</v>
      </c>
      <c r="B1" s="157" t="str">
        <f>IF('Carrying Charge Calculation'!F4&gt;0,'Carrying Charge Calculation'!F4,"")</f>
        <v/>
      </c>
      <c r="C1" s="157"/>
      <c r="D1" s="1"/>
      <c r="F1" s="2"/>
      <c r="G1" s="2"/>
    </row>
    <row r="2" spans="1:15" ht="18" customHeight="1" x14ac:dyDescent="0.2">
      <c r="A2" s="54" t="s">
        <v>20</v>
      </c>
      <c r="B2" s="158" t="str">
        <f>IF('Carrying Charge Calculation'!F5&gt;0,'Carrying Charge Calculation'!F5,"")</f>
        <v/>
      </c>
      <c r="C2" s="158"/>
      <c r="D2" s="55" t="s">
        <v>24</v>
      </c>
      <c r="E2" s="48" t="str">
        <f>IF('Carrying Charge Calculation'!P4&gt;0,'Carrying Charge Calculation'!P4,"")</f>
        <v/>
      </c>
    </row>
    <row r="5" spans="1:15" s="31" customFormat="1" ht="18" customHeight="1" x14ac:dyDescent="0.2">
      <c r="A5" s="163"/>
      <c r="B5" s="164"/>
      <c r="C5" s="164"/>
      <c r="D5" s="164"/>
      <c r="E5" s="165"/>
    </row>
    <row r="6" spans="1:15" s="31" customFormat="1" ht="18" customHeight="1" x14ac:dyDescent="0.2">
      <c r="A6" s="166"/>
      <c r="B6" s="167"/>
      <c r="C6" s="167"/>
      <c r="D6" s="167"/>
      <c r="E6" s="168"/>
    </row>
    <row r="7" spans="1:15" ht="45" customHeight="1" thickBot="1" x14ac:dyDescent="0.25">
      <c r="A7" s="68" t="s">
        <v>74</v>
      </c>
      <c r="B7" s="69" t="s">
        <v>118</v>
      </c>
      <c r="C7" s="68" t="s">
        <v>77</v>
      </c>
      <c r="D7" s="69" t="s">
        <v>75</v>
      </c>
      <c r="E7" s="69" t="s">
        <v>76</v>
      </c>
    </row>
    <row r="8" spans="1:15" ht="18" customHeight="1" x14ac:dyDescent="0.2">
      <c r="A8" s="61"/>
      <c r="B8" s="61"/>
      <c r="C8" s="65"/>
      <c r="D8" s="62"/>
      <c r="E8" s="52">
        <f>SUM(C8*D8)</f>
        <v>0</v>
      </c>
      <c r="O8" s="31" t="s">
        <v>115</v>
      </c>
    </row>
    <row r="9" spans="1:15" ht="18" customHeight="1" x14ac:dyDescent="0.2">
      <c r="A9" s="63"/>
      <c r="B9" s="61"/>
      <c r="C9" s="66"/>
      <c r="D9" s="62"/>
      <c r="E9" s="53">
        <f t="shared" ref="E9:E29" si="0">SUM(C9*D9)</f>
        <v>0</v>
      </c>
      <c r="G9" s="31" t="s">
        <v>94</v>
      </c>
      <c r="O9" s="31" t="s">
        <v>81</v>
      </c>
    </row>
    <row r="10" spans="1:15" ht="18" customHeight="1" x14ac:dyDescent="0.2">
      <c r="A10" s="63"/>
      <c r="B10" s="61"/>
      <c r="C10" s="66"/>
      <c r="D10" s="62"/>
      <c r="E10" s="53">
        <f t="shared" si="0"/>
        <v>0</v>
      </c>
      <c r="G10" s="56" t="s">
        <v>92</v>
      </c>
      <c r="O10" s="31" t="s">
        <v>78</v>
      </c>
    </row>
    <row r="11" spans="1:15" ht="18" customHeight="1" x14ac:dyDescent="0.2">
      <c r="A11" s="63"/>
      <c r="B11" s="61"/>
      <c r="C11" s="66"/>
      <c r="D11" s="62"/>
      <c r="E11" s="53">
        <f t="shared" si="0"/>
        <v>0</v>
      </c>
      <c r="G11" s="57" t="s">
        <v>93</v>
      </c>
      <c r="O11" t="s">
        <v>91</v>
      </c>
    </row>
    <row r="12" spans="1:15" ht="18" customHeight="1" x14ac:dyDescent="0.2">
      <c r="A12" s="63"/>
      <c r="B12" s="61"/>
      <c r="C12" s="66"/>
      <c r="D12" s="62"/>
      <c r="E12" s="53">
        <f t="shared" si="0"/>
        <v>0</v>
      </c>
      <c r="O12" s="31" t="s">
        <v>80</v>
      </c>
    </row>
    <row r="13" spans="1:15" ht="18" customHeight="1" x14ac:dyDescent="0.2">
      <c r="A13" s="63"/>
      <c r="B13" s="61"/>
      <c r="C13" s="66"/>
      <c r="D13" s="62"/>
      <c r="E13" s="53">
        <f t="shared" si="0"/>
        <v>0</v>
      </c>
      <c r="O13" t="s">
        <v>86</v>
      </c>
    </row>
    <row r="14" spans="1:15" ht="18" customHeight="1" x14ac:dyDescent="0.2">
      <c r="A14" s="63"/>
      <c r="B14" s="61"/>
      <c r="C14" s="66"/>
      <c r="D14" s="62"/>
      <c r="E14" s="53">
        <f t="shared" si="0"/>
        <v>0</v>
      </c>
      <c r="O14" t="s">
        <v>89</v>
      </c>
    </row>
    <row r="15" spans="1:15" ht="18" customHeight="1" x14ac:dyDescent="0.2">
      <c r="A15" s="63"/>
      <c r="B15" s="61"/>
      <c r="C15" s="66"/>
      <c r="D15" s="62"/>
      <c r="E15" s="53">
        <f t="shared" si="0"/>
        <v>0</v>
      </c>
      <c r="G15" s="31"/>
      <c r="H15" s="31"/>
      <c r="I15" s="31"/>
      <c r="J15" s="31"/>
      <c r="O15" s="31" t="s">
        <v>79</v>
      </c>
    </row>
    <row r="16" spans="1:15" ht="18" customHeight="1" x14ac:dyDescent="0.2">
      <c r="A16" s="63"/>
      <c r="B16" s="61"/>
      <c r="C16" s="66"/>
      <c r="D16" s="64"/>
      <c r="E16" s="53">
        <f t="shared" si="0"/>
        <v>0</v>
      </c>
      <c r="O16" t="s">
        <v>88</v>
      </c>
    </row>
    <row r="17" spans="1:15" ht="18" customHeight="1" x14ac:dyDescent="0.2">
      <c r="A17" s="63"/>
      <c r="B17" s="61"/>
      <c r="C17" s="66"/>
      <c r="D17" s="64"/>
      <c r="E17" s="53">
        <f t="shared" si="0"/>
        <v>0</v>
      </c>
      <c r="O17" t="s">
        <v>90</v>
      </c>
    </row>
    <row r="18" spans="1:15" ht="18" customHeight="1" x14ac:dyDescent="0.2">
      <c r="A18" s="63"/>
      <c r="B18" s="61"/>
      <c r="C18" s="66"/>
      <c r="D18" s="64"/>
      <c r="E18" s="53">
        <f t="shared" si="0"/>
        <v>0</v>
      </c>
      <c r="O18" t="s">
        <v>87</v>
      </c>
    </row>
    <row r="19" spans="1:15" ht="18" customHeight="1" x14ac:dyDescent="0.2">
      <c r="A19" s="63"/>
      <c r="B19" s="61"/>
      <c r="C19" s="66"/>
      <c r="D19" s="64"/>
      <c r="E19" s="53">
        <f t="shared" si="0"/>
        <v>0</v>
      </c>
      <c r="O19" s="31"/>
    </row>
    <row r="20" spans="1:15" ht="18" customHeight="1" x14ac:dyDescent="0.2">
      <c r="A20" s="63"/>
      <c r="B20" s="61"/>
      <c r="C20" s="66"/>
      <c r="D20" s="64"/>
      <c r="E20" s="53">
        <f t="shared" si="0"/>
        <v>0</v>
      </c>
    </row>
    <row r="21" spans="1:15" ht="18" customHeight="1" x14ac:dyDescent="0.2">
      <c r="A21" s="63"/>
      <c r="B21" s="61"/>
      <c r="C21" s="66"/>
      <c r="D21" s="64"/>
      <c r="E21" s="53">
        <f t="shared" si="0"/>
        <v>0</v>
      </c>
    </row>
    <row r="22" spans="1:15" ht="18" customHeight="1" x14ac:dyDescent="0.2">
      <c r="A22" s="63"/>
      <c r="B22" s="61"/>
      <c r="C22" s="66"/>
      <c r="D22" s="64"/>
      <c r="E22" s="53">
        <f t="shared" si="0"/>
        <v>0</v>
      </c>
    </row>
    <row r="23" spans="1:15" ht="18" customHeight="1" x14ac:dyDescent="0.2">
      <c r="A23" s="63"/>
      <c r="B23" s="61"/>
      <c r="C23" s="66"/>
      <c r="D23" s="64"/>
      <c r="E23" s="53">
        <f t="shared" si="0"/>
        <v>0</v>
      </c>
      <c r="G23" s="49"/>
    </row>
    <row r="24" spans="1:15" ht="18" customHeight="1" x14ac:dyDescent="0.2">
      <c r="A24" s="63"/>
      <c r="B24" s="61"/>
      <c r="C24" s="66"/>
      <c r="D24" s="64"/>
      <c r="E24" s="53">
        <f t="shared" si="0"/>
        <v>0</v>
      </c>
    </row>
    <row r="25" spans="1:15" ht="18" customHeight="1" x14ac:dyDescent="0.2">
      <c r="A25" s="63"/>
      <c r="B25" s="61"/>
      <c r="C25" s="66"/>
      <c r="D25" s="64"/>
      <c r="E25" s="53">
        <f t="shared" si="0"/>
        <v>0</v>
      </c>
    </row>
    <row r="26" spans="1:15" ht="18" customHeight="1" x14ac:dyDescent="0.2">
      <c r="A26" s="63"/>
      <c r="B26" s="61"/>
      <c r="C26" s="66"/>
      <c r="D26" s="64"/>
      <c r="E26" s="53">
        <f t="shared" si="0"/>
        <v>0</v>
      </c>
    </row>
    <row r="27" spans="1:15" ht="18" customHeight="1" x14ac:dyDescent="0.2">
      <c r="A27" s="63"/>
      <c r="B27" s="61"/>
      <c r="C27" s="66"/>
      <c r="D27" s="64"/>
      <c r="E27" s="53">
        <f t="shared" si="0"/>
        <v>0</v>
      </c>
    </row>
    <row r="28" spans="1:15" ht="18" customHeight="1" x14ac:dyDescent="0.2">
      <c r="A28" s="63"/>
      <c r="B28" s="61"/>
      <c r="C28" s="66"/>
      <c r="D28" s="64"/>
      <c r="E28" s="53">
        <f t="shared" si="0"/>
        <v>0</v>
      </c>
    </row>
    <row r="29" spans="1:15" ht="18" customHeight="1" x14ac:dyDescent="0.2">
      <c r="A29" s="63"/>
      <c r="B29" s="61"/>
      <c r="C29" s="66"/>
      <c r="D29" s="64"/>
      <c r="E29" s="53">
        <f t="shared" si="0"/>
        <v>0</v>
      </c>
    </row>
    <row r="30" spans="1:15" ht="18" customHeight="1" x14ac:dyDescent="0.2">
      <c r="A30" s="161" t="s">
        <v>70</v>
      </c>
      <c r="B30" s="162"/>
      <c r="C30" s="58">
        <f>SUM(C8:C29)</f>
        <v>0</v>
      </c>
      <c r="D30" s="59"/>
      <c r="E30" s="60">
        <f>SUM(E8:E29)</f>
        <v>0</v>
      </c>
      <c r="H30" s="28"/>
    </row>
    <row r="31" spans="1:15" ht="18" customHeight="1" x14ac:dyDescent="0.2">
      <c r="A31" s="161" t="s">
        <v>71</v>
      </c>
      <c r="B31" s="162"/>
      <c r="C31" s="110">
        <v>4.4999999999999997E-3</v>
      </c>
      <c r="D31" s="169"/>
      <c r="E31" s="170"/>
    </row>
    <row r="32" spans="1:15" ht="18" customHeight="1" x14ac:dyDescent="0.2">
      <c r="A32" s="161" t="s">
        <v>72</v>
      </c>
      <c r="B32" s="162"/>
      <c r="C32" s="58">
        <f>IF(C30&gt;=5000,C31*C30,0)</f>
        <v>0</v>
      </c>
      <c r="D32" s="169"/>
      <c r="E32" s="170"/>
    </row>
    <row r="33" spans="1:5" ht="18" customHeight="1" x14ac:dyDescent="0.2">
      <c r="A33" s="161" t="s">
        <v>73</v>
      </c>
      <c r="B33" s="162"/>
      <c r="C33" s="58">
        <f>IF(E30&gt;C32,E30,C32)</f>
        <v>0</v>
      </c>
      <c r="D33" s="159"/>
      <c r="E33" s="160"/>
    </row>
  </sheetData>
  <sheetProtection algorithmName="SHA-512" hashValue="WMdUDHjLk6QL5O/Gv6qPAyMLk7X/R1VarQGrbNXD2/TBssep7Zn86zD+hLo8ARq7Xv6mqbI9QBuS8WEIYQww+w==" saltValue="2Hmu6LN9b4GqT0CluJMQNg==" spinCount="100000" sheet="1" objects="1" scenarios="1"/>
  <mergeCells count="10">
    <mergeCell ref="B1:C1"/>
    <mergeCell ref="B2:C2"/>
    <mergeCell ref="D33:E33"/>
    <mergeCell ref="A33:B33"/>
    <mergeCell ref="A5:E6"/>
    <mergeCell ref="D31:E31"/>
    <mergeCell ref="D32:E32"/>
    <mergeCell ref="A30:B30"/>
    <mergeCell ref="A31:B31"/>
    <mergeCell ref="A32:B32"/>
  </mergeCells>
  <dataValidations count="1">
    <dataValidation type="list" allowBlank="1" showInputMessage="1" showErrorMessage="1" sqref="B8:B29" xr:uid="{B151039B-15DA-41DE-AD7A-892983142294}">
      <formula1>$O$9:$O$18</formula1>
    </dataValidation>
  </dataValidations>
  <hyperlinks>
    <hyperlink ref="G10" r:id="rId1" xr:uid="{5AB06EDF-FA16-468B-A96A-6ECE15C3A69F}"/>
  </hyperlinks>
  <pageMargins left="0.7" right="0.7" top="0.75" bottom="0.75" header="0.3" footer="0.3"/>
  <pageSetup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261-9FF8-4707-9CFA-3BA4018295B3}">
  <dimension ref="A1:P34"/>
  <sheetViews>
    <sheetView showGridLines="0" topLeftCell="A7" workbookViewId="0">
      <selection activeCell="F27" sqref="F27"/>
    </sheetView>
  </sheetViews>
  <sheetFormatPr defaultColWidth="9.140625" defaultRowHeight="12.75" x14ac:dyDescent="0.2"/>
  <cols>
    <col min="1" max="1" width="24.85546875" style="31" customWidth="1"/>
    <col min="2" max="2" width="18.7109375" style="31" customWidth="1"/>
    <col min="3" max="3" width="19" style="31" customWidth="1"/>
    <col min="4" max="4" width="15.42578125" style="31" customWidth="1"/>
    <col min="5" max="5" width="17.42578125" style="31" customWidth="1"/>
    <col min="6" max="6" width="14.85546875" style="31" customWidth="1"/>
    <col min="7" max="7" width="2.7109375" style="31" customWidth="1"/>
    <col min="8" max="8" width="14" style="31" customWidth="1"/>
    <col min="9" max="10" width="9.140625" style="31"/>
    <col min="11" max="11" width="0" style="31" hidden="1" customWidth="1"/>
    <col min="12" max="16384" width="9.140625" style="31"/>
  </cols>
  <sheetData>
    <row r="1" spans="1:16" ht="18" customHeight="1" x14ac:dyDescent="0.2">
      <c r="A1" s="54" t="s">
        <v>114</v>
      </c>
      <c r="B1" s="73" t="str">
        <f>IF('Carrying Charge Calculation'!F4&gt;0,'Carrying Charge Calculation'!F4,"")</f>
        <v/>
      </c>
      <c r="C1" s="73"/>
      <c r="D1" s="84"/>
      <c r="E1" s="84"/>
      <c r="P1" s="74"/>
    </row>
    <row r="2" spans="1:16" ht="18" customHeight="1" x14ac:dyDescent="0.2">
      <c r="A2" s="54" t="s">
        <v>20</v>
      </c>
      <c r="B2" s="75" t="str">
        <f>IF('Carrying Charge Calculation'!F5&gt;0,'Carrying Charge Calculation'!F5,"")</f>
        <v/>
      </c>
      <c r="C2" s="75"/>
      <c r="D2" s="55" t="s">
        <v>24</v>
      </c>
      <c r="E2" s="76" t="str">
        <f>IF('Carrying Charge Calculation'!P4&gt;0,'Carrying Charge Calculation'!P4,"")</f>
        <v/>
      </c>
      <c r="G2" s="77" t="str">
        <f>IF('Carrying Charge Calculation'!Q4&gt;0,'Carrying Charge Calculation'!Q4,"")</f>
        <v/>
      </c>
    </row>
    <row r="4" spans="1:16" ht="20.25" x14ac:dyDescent="0.3">
      <c r="A4" s="176" t="s">
        <v>116</v>
      </c>
      <c r="B4" s="176"/>
      <c r="C4" s="176"/>
      <c r="D4" s="176"/>
      <c r="E4" s="78"/>
      <c r="F4" s="78"/>
      <c r="G4" s="78"/>
      <c r="H4" s="78"/>
    </row>
    <row r="5" spans="1:16" ht="20.25" x14ac:dyDescent="0.3">
      <c r="A5" s="176"/>
      <c r="B5" s="176"/>
      <c r="C5" s="176"/>
      <c r="D5" s="176"/>
      <c r="E5" s="79"/>
      <c r="F5" s="79"/>
      <c r="G5" s="79"/>
      <c r="H5" s="79"/>
    </row>
    <row r="6" spans="1:16" ht="45" customHeight="1" thickBot="1" x14ac:dyDescent="0.25">
      <c r="A6" s="80" t="s">
        <v>74</v>
      </c>
      <c r="B6" s="179" t="s">
        <v>119</v>
      </c>
      <c r="C6" s="180"/>
      <c r="D6" s="80" t="s">
        <v>82</v>
      </c>
    </row>
    <row r="7" spans="1:16" ht="18" customHeight="1" thickTop="1" x14ac:dyDescent="0.2">
      <c r="A7" s="61"/>
      <c r="B7" s="177"/>
      <c r="C7" s="178"/>
      <c r="D7" s="70"/>
      <c r="K7" s="31" t="s">
        <v>68</v>
      </c>
    </row>
    <row r="8" spans="1:16" ht="18" customHeight="1" x14ac:dyDescent="0.2">
      <c r="A8" s="82"/>
      <c r="B8" s="171"/>
      <c r="C8" s="172"/>
      <c r="D8" s="71"/>
      <c r="K8" s="31" t="s">
        <v>31</v>
      </c>
    </row>
    <row r="9" spans="1:16" ht="18" customHeight="1" x14ac:dyDescent="0.2">
      <c r="A9" s="82"/>
      <c r="B9" s="171"/>
      <c r="C9" s="172"/>
      <c r="D9" s="71"/>
      <c r="K9" s="31" t="s">
        <v>117</v>
      </c>
    </row>
    <row r="10" spans="1:16" ht="18" customHeight="1" x14ac:dyDescent="0.2">
      <c r="A10" s="82"/>
      <c r="B10" s="171"/>
      <c r="C10" s="172"/>
      <c r="D10" s="71"/>
      <c r="K10" s="31" t="s">
        <v>30</v>
      </c>
    </row>
    <row r="11" spans="1:16" ht="18" customHeight="1" x14ac:dyDescent="0.2">
      <c r="A11" s="82"/>
      <c r="B11" s="171"/>
      <c r="C11" s="172"/>
      <c r="D11" s="71"/>
    </row>
    <row r="12" spans="1:16" ht="18" customHeight="1" x14ac:dyDescent="0.2">
      <c r="A12" s="82"/>
      <c r="B12" s="171"/>
      <c r="C12" s="172"/>
      <c r="D12" s="71"/>
    </row>
    <row r="13" spans="1:16" ht="18" customHeight="1" x14ac:dyDescent="0.2">
      <c r="A13" s="82"/>
      <c r="B13" s="171"/>
      <c r="C13" s="172"/>
      <c r="D13" s="71"/>
    </row>
    <row r="14" spans="1:16" ht="18" customHeight="1" x14ac:dyDescent="0.2">
      <c r="A14" s="82"/>
      <c r="B14" s="171"/>
      <c r="C14" s="172"/>
      <c r="D14" s="71"/>
    </row>
    <row r="15" spans="1:16" ht="18" customHeight="1" x14ac:dyDescent="0.2">
      <c r="A15" s="82"/>
      <c r="B15" s="171"/>
      <c r="C15" s="172"/>
      <c r="D15" s="71"/>
    </row>
    <row r="16" spans="1:16" ht="18" customHeight="1" x14ac:dyDescent="0.2">
      <c r="A16" s="82"/>
      <c r="B16" s="171"/>
      <c r="C16" s="172"/>
      <c r="D16" s="71"/>
    </row>
    <row r="17" spans="1:4" ht="18" customHeight="1" x14ac:dyDescent="0.2">
      <c r="A17" s="82"/>
      <c r="B17" s="171"/>
      <c r="C17" s="172"/>
      <c r="D17" s="71"/>
    </row>
    <row r="18" spans="1:4" ht="18" customHeight="1" x14ac:dyDescent="0.2">
      <c r="A18" s="82"/>
      <c r="B18" s="171"/>
      <c r="C18" s="172"/>
      <c r="D18" s="71"/>
    </row>
    <row r="19" spans="1:4" ht="18" customHeight="1" x14ac:dyDescent="0.2">
      <c r="A19" s="82"/>
      <c r="B19" s="171"/>
      <c r="C19" s="172"/>
      <c r="D19" s="71"/>
    </row>
    <row r="20" spans="1:4" ht="18" customHeight="1" x14ac:dyDescent="0.2">
      <c r="A20" s="82"/>
      <c r="B20" s="171"/>
      <c r="C20" s="172"/>
      <c r="D20" s="71"/>
    </row>
    <row r="21" spans="1:4" ht="18" customHeight="1" x14ac:dyDescent="0.2">
      <c r="A21" s="82"/>
      <c r="B21" s="171"/>
      <c r="C21" s="172"/>
      <c r="D21" s="71"/>
    </row>
    <row r="22" spans="1:4" ht="18" customHeight="1" x14ac:dyDescent="0.2">
      <c r="A22" s="82"/>
      <c r="B22" s="171"/>
      <c r="C22" s="172"/>
      <c r="D22" s="71"/>
    </row>
    <row r="23" spans="1:4" ht="18" customHeight="1" x14ac:dyDescent="0.2">
      <c r="A23" s="82"/>
      <c r="B23" s="171"/>
      <c r="C23" s="172"/>
      <c r="D23" s="71"/>
    </row>
    <row r="24" spans="1:4" ht="18" customHeight="1" x14ac:dyDescent="0.2">
      <c r="A24" s="82"/>
      <c r="B24" s="171"/>
      <c r="C24" s="172"/>
      <c r="D24" s="71"/>
    </row>
    <row r="25" spans="1:4" ht="18" customHeight="1" x14ac:dyDescent="0.2">
      <c r="A25" s="82"/>
      <c r="B25" s="171"/>
      <c r="C25" s="172"/>
      <c r="D25" s="71"/>
    </row>
    <row r="26" spans="1:4" ht="18" customHeight="1" x14ac:dyDescent="0.2">
      <c r="A26" s="82"/>
      <c r="B26" s="171"/>
      <c r="C26" s="172"/>
      <c r="D26" s="71"/>
    </row>
    <row r="27" spans="1:4" ht="18" customHeight="1" x14ac:dyDescent="0.2">
      <c r="A27" s="82"/>
      <c r="B27" s="171"/>
      <c r="C27" s="172"/>
      <c r="D27" s="71"/>
    </row>
    <row r="28" spans="1:4" ht="18" customHeight="1" x14ac:dyDescent="0.2">
      <c r="A28" s="82"/>
      <c r="B28" s="171"/>
      <c r="C28" s="172"/>
      <c r="D28" s="71"/>
    </row>
    <row r="29" spans="1:4" ht="18" customHeight="1" x14ac:dyDescent="0.2">
      <c r="A29" s="82"/>
      <c r="B29" s="171"/>
      <c r="C29" s="172"/>
      <c r="D29" s="71"/>
    </row>
    <row r="30" spans="1:4" ht="18" customHeight="1" x14ac:dyDescent="0.2">
      <c r="A30" s="82"/>
      <c r="B30" s="171"/>
      <c r="C30" s="172"/>
      <c r="D30" s="71"/>
    </row>
    <row r="31" spans="1:4" ht="18" customHeight="1" x14ac:dyDescent="0.2">
      <c r="A31" s="82"/>
      <c r="B31" s="171"/>
      <c r="C31" s="172"/>
      <c r="D31" s="71"/>
    </row>
    <row r="32" spans="1:4" ht="18" customHeight="1" thickBot="1" x14ac:dyDescent="0.25">
      <c r="A32" s="83"/>
      <c r="B32" s="171"/>
      <c r="C32" s="172"/>
      <c r="D32" s="72"/>
    </row>
    <row r="33" spans="1:4" ht="18" customHeight="1" thickTop="1" x14ac:dyDescent="0.2">
      <c r="A33" s="173" t="s">
        <v>32</v>
      </c>
      <c r="B33" s="174"/>
      <c r="C33" s="175"/>
      <c r="D33" s="81">
        <f>SUM(D7:D32)</f>
        <v>0</v>
      </c>
    </row>
    <row r="34" spans="1:4" ht="18" customHeight="1" x14ac:dyDescent="0.2"/>
  </sheetData>
  <sheetProtection algorithmName="SHA-512" hashValue="IDCV//6TXLnAyD64VBkEbL35R0uSZeqmCb0ABPAJ9I2bg/GiaEzgJfZBLKyyCbB/0h+HmPHYQoGhtCPWNNX1gw==" saltValue="/y8/+nScItib8mDaBcOUWA==" spinCount="100000" sheet="1" objects="1" scenarios="1"/>
  <mergeCells count="29">
    <mergeCell ref="A4:D5"/>
    <mergeCell ref="B7:C7"/>
    <mergeCell ref="B8:C8"/>
    <mergeCell ref="B19:C19"/>
    <mergeCell ref="B20:C20"/>
    <mergeCell ref="B9:C9"/>
    <mergeCell ref="B10:C10"/>
    <mergeCell ref="B11:C11"/>
    <mergeCell ref="B12:C12"/>
    <mergeCell ref="B13:C13"/>
    <mergeCell ref="B14:C14"/>
    <mergeCell ref="B6:C6"/>
    <mergeCell ref="B15:C15"/>
    <mergeCell ref="B16:C16"/>
    <mergeCell ref="B17:C17"/>
    <mergeCell ref="B18:C18"/>
    <mergeCell ref="A33:C33"/>
    <mergeCell ref="B29:C29"/>
    <mergeCell ref="B30:C30"/>
    <mergeCell ref="B31:C31"/>
    <mergeCell ref="B32:C32"/>
    <mergeCell ref="B26:C26"/>
    <mergeCell ref="B27:C27"/>
    <mergeCell ref="B28:C28"/>
    <mergeCell ref="B21:C21"/>
    <mergeCell ref="B22:C22"/>
    <mergeCell ref="B23:C23"/>
    <mergeCell ref="B24:C24"/>
    <mergeCell ref="B25:C25"/>
  </mergeCells>
  <dataValidations count="1">
    <dataValidation type="list" allowBlank="1" showInputMessage="1" showErrorMessage="1" sqref="B7:C32" xr:uid="{82895ED5-9B21-439E-AA0D-362FC4AA9DEC}">
      <formula1>$K$7:$K$10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6"/>
  <sheetViews>
    <sheetView showGridLines="0" showZeros="0" workbookViewId="0">
      <selection activeCell="AL6" sqref="AL6"/>
    </sheetView>
  </sheetViews>
  <sheetFormatPr defaultRowHeight="12.75" x14ac:dyDescent="0.2"/>
  <cols>
    <col min="1" max="4" width="2.7109375" customWidth="1"/>
    <col min="5" max="5" width="3.42578125" customWidth="1"/>
    <col min="6" max="32" width="2.7109375" customWidth="1"/>
  </cols>
  <sheetData>
    <row r="1" spans="1:34" s="2" customFormat="1" ht="12" customHeight="1" x14ac:dyDescent="0.2">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row>
    <row r="2" spans="1:34" s="2" customFormat="1" ht="18" customHeight="1" x14ac:dyDescent="0.3">
      <c r="A2" s="151" t="s">
        <v>40</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row>
    <row r="3" spans="1:34" s="2" customFormat="1" ht="40.5" customHeight="1" x14ac:dyDescent="0.25">
      <c r="A3" s="133" t="s">
        <v>120</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3"/>
      <c r="AH3" s="109" t="s">
        <v>377</v>
      </c>
    </row>
    <row r="5" spans="1:34" s="2" customFormat="1" ht="12" customHeight="1" x14ac:dyDescent="0.2">
      <c r="A5" s="1" t="s">
        <v>42</v>
      </c>
      <c r="F5" s="183">
        <f>+'Carrying Charge Calculation'!F4:M4</f>
        <v>0</v>
      </c>
      <c r="G5" s="183"/>
      <c r="H5" s="183"/>
      <c r="I5" s="183"/>
      <c r="J5" s="183"/>
      <c r="K5" s="183"/>
      <c r="L5" s="183"/>
      <c r="M5" s="183"/>
      <c r="N5" s="183"/>
      <c r="O5" s="183"/>
      <c r="P5" s="183"/>
      <c r="Q5" s="183"/>
      <c r="R5" s="26"/>
      <c r="S5" s="2" t="s">
        <v>24</v>
      </c>
      <c r="X5" s="184">
        <f>'Carrying Charge Calculation'!P4</f>
        <v>0</v>
      </c>
      <c r="Y5" s="184"/>
      <c r="Z5" s="184"/>
      <c r="AA5" s="184"/>
      <c r="AB5" s="184"/>
      <c r="AC5" s="184"/>
      <c r="AD5" s="184"/>
      <c r="AE5" s="184"/>
    </row>
    <row r="6" spans="1:34" s="2" customFormat="1" ht="12" customHeight="1" x14ac:dyDescent="0.2">
      <c r="A6" s="1" t="s">
        <v>20</v>
      </c>
      <c r="F6" s="153">
        <f>'Carrying Charge Calculation'!F5</f>
        <v>0</v>
      </c>
      <c r="G6" s="153"/>
      <c r="H6" s="153"/>
      <c r="I6" s="153"/>
      <c r="J6" s="153"/>
      <c r="K6" s="153"/>
      <c r="L6" s="153"/>
      <c r="M6" s="153"/>
      <c r="N6" s="153"/>
      <c r="O6" s="153"/>
      <c r="P6" s="153"/>
      <c r="Q6" s="153"/>
    </row>
    <row r="9" spans="1:34" x14ac:dyDescent="0.2">
      <c r="A9" s="27" t="s">
        <v>6</v>
      </c>
      <c r="B9" s="31" t="s">
        <v>49</v>
      </c>
      <c r="AA9" s="28" t="s">
        <v>18</v>
      </c>
      <c r="AB9" s="181">
        <f>+'Carrying Charge Calculation'!R36</f>
        <v>0</v>
      </c>
      <c r="AC9" s="181"/>
      <c r="AD9" s="181"/>
      <c r="AE9" s="181"/>
    </row>
    <row r="10" spans="1:34" x14ac:dyDescent="0.2">
      <c r="A10" s="27"/>
      <c r="AA10" s="28"/>
      <c r="AB10" s="30"/>
      <c r="AC10" s="30"/>
      <c r="AD10" s="30"/>
      <c r="AE10" s="30"/>
    </row>
    <row r="11" spans="1:34" x14ac:dyDescent="0.2">
      <c r="A11" s="27" t="s">
        <v>7</v>
      </c>
      <c r="B11" s="31" t="s">
        <v>64</v>
      </c>
      <c r="AA11" s="28" t="s">
        <v>18</v>
      </c>
      <c r="AB11" s="181">
        <f>+AB9*0.25</f>
        <v>0</v>
      </c>
      <c r="AC11" s="181"/>
      <c r="AD11" s="181"/>
      <c r="AE11" s="181"/>
    </row>
    <row r="12" spans="1:34" x14ac:dyDescent="0.2">
      <c r="A12" s="27"/>
      <c r="AA12" s="28"/>
      <c r="AB12" s="30"/>
      <c r="AC12" s="30"/>
      <c r="AD12" s="30"/>
      <c r="AE12" s="30"/>
    </row>
    <row r="13" spans="1:34" x14ac:dyDescent="0.2">
      <c r="A13" s="27" t="s">
        <v>8</v>
      </c>
      <c r="B13" s="31" t="s">
        <v>65</v>
      </c>
      <c r="AA13" s="28" t="s">
        <v>18</v>
      </c>
      <c r="AB13" s="181">
        <f>+AB11</f>
        <v>0</v>
      </c>
      <c r="AC13" s="181"/>
      <c r="AD13" s="181"/>
      <c r="AE13" s="181"/>
    </row>
    <row r="14" spans="1:34" x14ac:dyDescent="0.2">
      <c r="A14" s="27"/>
      <c r="B14" s="31"/>
      <c r="AA14" s="28"/>
      <c r="AB14" s="30"/>
      <c r="AC14" s="30"/>
      <c r="AD14" s="30"/>
      <c r="AE14" s="30"/>
    </row>
    <row r="15" spans="1:34" x14ac:dyDescent="0.2">
      <c r="A15" s="27" t="s">
        <v>9</v>
      </c>
      <c r="B15" s="31" t="s">
        <v>66</v>
      </c>
      <c r="AA15" s="28" t="s">
        <v>18</v>
      </c>
      <c r="AB15" s="181" t="str">
        <f>+'Carrying Charge Calculation'!R41</f>
        <v/>
      </c>
      <c r="AC15" s="181"/>
      <c r="AD15" s="181"/>
      <c r="AE15" s="181"/>
    </row>
    <row r="16" spans="1:34" x14ac:dyDescent="0.2">
      <c r="A16" s="27"/>
      <c r="AA16" s="28"/>
      <c r="AB16" s="30"/>
      <c r="AC16" s="30"/>
      <c r="AD16" s="30"/>
      <c r="AE16" s="30"/>
    </row>
    <row r="17" spans="1:31" x14ac:dyDescent="0.2">
      <c r="A17" s="27" t="s">
        <v>25</v>
      </c>
      <c r="B17" s="29" t="s">
        <v>63</v>
      </c>
      <c r="AA17" s="28" t="s">
        <v>18</v>
      </c>
      <c r="AB17" s="181" t="str">
        <f>IF(AB15&gt;0,IF(AB13&gt;AB15,AB13,AB15),"")</f>
        <v/>
      </c>
      <c r="AC17" s="181"/>
      <c r="AD17" s="181"/>
      <c r="AE17" s="181"/>
    </row>
    <row r="18" spans="1:31" x14ac:dyDescent="0.2">
      <c r="A18" s="27"/>
    </row>
    <row r="19" spans="1:31" x14ac:dyDescent="0.2">
      <c r="A19" s="27"/>
    </row>
    <row r="20" spans="1:31" x14ac:dyDescent="0.2">
      <c r="A20" s="27"/>
    </row>
    <row r="21" spans="1:31" x14ac:dyDescent="0.2">
      <c r="A21" s="27"/>
    </row>
    <row r="22" spans="1:31" x14ac:dyDescent="0.2">
      <c r="A22" s="27"/>
      <c r="B22" s="134"/>
      <c r="C22" s="134"/>
      <c r="D22" s="134"/>
      <c r="E22" s="134"/>
      <c r="F22" s="134"/>
      <c r="G22" s="134"/>
      <c r="H22" s="134"/>
      <c r="I22" s="134"/>
      <c r="J22" s="134"/>
      <c r="K22" s="134"/>
      <c r="L22" s="134"/>
      <c r="M22" s="134"/>
      <c r="N22" s="134"/>
      <c r="O22" s="134"/>
      <c r="P22" s="134"/>
      <c r="Q22" s="134"/>
      <c r="V22" s="134"/>
      <c r="W22" s="134"/>
      <c r="X22" s="134"/>
      <c r="Y22" s="134"/>
      <c r="Z22" s="134"/>
      <c r="AA22" s="134"/>
      <c r="AB22" s="134"/>
      <c r="AC22" s="134"/>
    </row>
    <row r="23" spans="1:31" x14ac:dyDescent="0.2">
      <c r="A23" s="27"/>
      <c r="E23" t="s">
        <v>41</v>
      </c>
      <c r="Y23" t="s">
        <v>21</v>
      </c>
    </row>
    <row r="25" spans="1:31" x14ac:dyDescent="0.2">
      <c r="B25" s="134"/>
      <c r="C25" s="134"/>
      <c r="D25" s="134"/>
      <c r="E25" s="134"/>
      <c r="F25" s="134"/>
      <c r="G25" s="134"/>
      <c r="H25" s="134"/>
      <c r="I25" s="134"/>
      <c r="J25" s="134"/>
      <c r="K25" s="134"/>
      <c r="L25" s="134"/>
      <c r="M25" s="134"/>
      <c r="N25" s="134"/>
      <c r="O25" s="134"/>
      <c r="P25" s="134"/>
      <c r="Q25" s="134"/>
      <c r="V25" s="134"/>
      <c r="W25" s="134"/>
      <c r="X25" s="134"/>
      <c r="Y25" s="134"/>
      <c r="Z25" s="134"/>
      <c r="AA25" s="134"/>
      <c r="AB25" s="134"/>
      <c r="AC25" s="134"/>
    </row>
    <row r="26" spans="1:31" x14ac:dyDescent="0.2">
      <c r="E26" s="31" t="s">
        <v>50</v>
      </c>
      <c r="Y26" t="s">
        <v>21</v>
      </c>
    </row>
  </sheetData>
  <sheetProtection algorithmName="SHA-512" hashValue="5hroogKOY3oeIqQAOFQmlEsefoN27oXeF9Qmo4C//1bcFhLYjXcpCMlFivcwTtJrQlHhBy1GPJN3gG+mDUWrBA==" saltValue="Z7pykiqFnbankqOpgqxQmw==" spinCount="100000" sheet="1" objects="1" scenarios="1"/>
  <mergeCells count="15">
    <mergeCell ref="A1:AF1"/>
    <mergeCell ref="A2:AF2"/>
    <mergeCell ref="F5:Q5"/>
    <mergeCell ref="X5:AE5"/>
    <mergeCell ref="A3:AE3"/>
    <mergeCell ref="B25:Q25"/>
    <mergeCell ref="V25:AC25"/>
    <mergeCell ref="F6:Q6"/>
    <mergeCell ref="AB11:AE11"/>
    <mergeCell ref="AB13:AE13"/>
    <mergeCell ref="AB15:AE15"/>
    <mergeCell ref="AB17:AE17"/>
    <mergeCell ref="B22:Q22"/>
    <mergeCell ref="V22:AC22"/>
    <mergeCell ref="AB9:AE9"/>
  </mergeCells>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X 7 R 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X 7 R 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0 V g o i k e 4 D g A A A B E A A A A T A B w A R m 9 y b X V s Y X M v U 2 V j d G l v b j E u b S C i G A A o o B Q A A A A A A A A A A A A A A A A A A A A A A A A A A A A r T k 0 u y c z P U w i G 0 I b W A F B L A Q I t A B Q A A g A I A A F + 0 V j x a t + y p A A A A P Y A A A A S A A A A A A A A A A A A A A A A A A A A A A B D b 2 5 m a W c v U G F j a 2 F n Z S 5 4 b W x Q S w E C L Q A U A A I A C A A B f t F Y D 8 r p q 6 Q A A A D p A A A A E w A A A A A A A A A A A A A A A A D w A A A A W 0 N v b n R l b n R f V H l w Z X N d L n h t b F B L A Q I t A B Q A A g A I A A F + 0 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1 f v R L D l f T a 2 h X t n 1 T H d u A A A A A A I A A A A A A A N m A A D A A A A A E A A A A H C 6 a h W q D q f g q y p G + s s f B S o A A A A A B I A A A K A A A A A Q A A A A 8 f s A 3 f J M o Y Q w r O P u S R L b 5 l A A A A C K a Y d y q v E h q D S S o v k N + u 0 J N Y 4 S q 2 A X G c V c 6 j h 6 L R c p x 5 f d D i 9 J t M D C z d K G p s B u t + + k c k U z 5 H w i Y 2 9 8 8 B z W T 0 n v 5 1 P U a S H J C 4 Z J J G k 3 N R O f P R Q A A A C y h e V 4 2 u 6 F l f H w r H 8 + H 4 q V K 0 a G X Q = = < / D a t a M a s h u p > 
</file>

<file path=customXml/itemProps1.xml><?xml version="1.0" encoding="utf-8"?>
<ds:datastoreItem xmlns:ds="http://schemas.openxmlformats.org/officeDocument/2006/customXml" ds:itemID="{86F4DE8B-AA5A-4ABE-A698-E18092937D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Guidance</vt:lpstr>
      <vt:lpstr>Carrying Charge Calculation</vt:lpstr>
      <vt:lpstr>Towns</vt:lpstr>
      <vt:lpstr>2024 Income Limits</vt:lpstr>
      <vt:lpstr>Assets</vt:lpstr>
      <vt:lpstr>Medical</vt:lpstr>
      <vt:lpstr>Surcharge</vt:lpstr>
      <vt:lpstr>'Carrying Charge Calculation'!Print_Area</vt:lpstr>
      <vt:lpstr>Surcharge!Print_Area</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Kedron, Kolisha</cp:lastModifiedBy>
  <cp:lastPrinted>2024-06-18T13:47:34Z</cp:lastPrinted>
  <dcterms:created xsi:type="dcterms:W3CDTF">2007-01-02T17:29:24Z</dcterms:created>
  <dcterms:modified xsi:type="dcterms:W3CDTF">2025-01-02T19:18:25Z</dcterms:modified>
</cp:coreProperties>
</file>